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10" activeTab="14"/>
  </bookViews>
  <sheets>
    <sheet name="dekemvri 2011" sheetId="1" r:id="rId1"/>
    <sheet name="januari 2012" sheetId="2" r:id="rId2"/>
    <sheet name="fevruari 2012" sheetId="3" r:id="rId3"/>
    <sheet name="mart 2012" sheetId="4" r:id="rId4"/>
    <sheet name="april 2012" sheetId="5" r:id="rId5"/>
    <sheet name="maj 2012" sheetId="6" r:id="rId6"/>
    <sheet name="juni 2012" sheetId="7" r:id="rId7"/>
    <sheet name="juli 2012" sheetId="8" r:id="rId8"/>
    <sheet name="avgust 2012" sheetId="9" r:id="rId9"/>
    <sheet name="septemvri 2012" sheetId="10" r:id="rId10"/>
    <sheet name="oktomvri 2012" sheetId="11" r:id="rId11"/>
    <sheet name="noemvri 2012" sheetId="12" r:id="rId12"/>
    <sheet name="dekemvri 2012" sheetId="13" r:id="rId13"/>
    <sheet name="vkupno 2011" sheetId="14" r:id="rId14"/>
    <sheet name="vkupno 2012" sheetId="15" r:id="rId15"/>
  </sheets>
  <definedNames>
    <definedName name="_xlnm.Print_Titles" localSheetId="13">'vkupno 2011'!$4:$4</definedName>
  </definedNames>
  <calcPr fullCalcOnLoad="1"/>
</workbook>
</file>

<file path=xl/sharedStrings.xml><?xml version="1.0" encoding="utf-8"?>
<sst xmlns="http://schemas.openxmlformats.org/spreadsheetml/2006/main" count="437" uniqueCount="66">
  <si>
    <t xml:space="preserve">П Р Е Г Л Е Д </t>
  </si>
  <si>
    <t>Шифра на
основ на
осигурување</t>
  </si>
  <si>
    <t>ОПИС</t>
  </si>
  <si>
    <t>Вкупно</t>
  </si>
  <si>
    <t>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</t>
  </si>
  <si>
    <t>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не е поинаку определено</t>
  </si>
  <si>
    <t>Самовработено лице</t>
  </si>
  <si>
    <t>Индивидуален земјоделец</t>
  </si>
  <si>
    <t>Привремено невработено лице додека прима паричен надоместок од осигурување во случај на невработеност и невработено лице кое активно бара работа и кое се пријавува во Агенцијата за вработување на Република Македонија, доколку нема друга основа на осигурување</t>
  </si>
  <si>
    <t>Државјани на Републиката кои се во работен однос во странство, ако не се задолжително осигурани кај странскиот носител на осигурување</t>
  </si>
  <si>
    <t>8 и 9</t>
  </si>
  <si>
    <t>Корисници на пензии и парични надоместоци според прописите на пензиско и инвалидско осигурување  (државјанин на РМ кој прима пензија или инвалиднина од странски носител на осигурување додека претстојува на територијата на Републиката)</t>
  </si>
  <si>
    <t>Лице корисник на постојана парична помош, лице сместено во згрижувачко семејство и во установа за социјална заштита, корисник на паричен надоместок за помош и нега и парична помош на лице кое до 18 години возраст имало статус на дете без родители и родителска грижа, согласно со прописите од социјалната заштита, ако не може да се осигура по друга основа</t>
  </si>
  <si>
    <t>11 и 12</t>
  </si>
  <si>
    <t>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поинаку не е определено (странец кој се наоѓа на школување или стручно усовршување во Републиката ако со меѓународен договор поинаку не е определено</t>
  </si>
  <si>
    <t>Учесници во НОБ и учесници во народноослободителното движење во Егејскиот дел од Македонија, воени инвалиди и членови на семејства на паднати борци</t>
  </si>
  <si>
    <t>Неосигурувани државјани на РМ</t>
  </si>
  <si>
    <t>Доброволно осигурување (осигуреници по член 5 став 2)</t>
  </si>
  <si>
    <t>Осигуреници 
лично осигурани
мажи</t>
  </si>
  <si>
    <t>Осигуреници 
лично осигурани
жени</t>
  </si>
  <si>
    <t>Вкупно лични осигуреници мажи и жени</t>
  </si>
  <si>
    <t>Осигуреници 
членови
мажи</t>
  </si>
  <si>
    <t>Осигуреници 
членови
жени</t>
  </si>
  <si>
    <t>Вкупно членови мажи и жени</t>
  </si>
  <si>
    <t>Осигурени лица по конвенција</t>
  </si>
  <si>
    <t xml:space="preserve">Лица на издржување на казна затвоr, притвор, ако не се осигурани по друга основа  </t>
  </si>
  <si>
    <t>Верско службено лице и припадник на верски редови, освен припадник на монаштво и сестринство</t>
  </si>
  <si>
    <t>Верско службено лице и припадник на верски редови, освен припадник на монаштво и сестринство*</t>
  </si>
  <si>
    <t>на број на осигурени лица по основ на осигурување за м.декември 2011 година</t>
  </si>
  <si>
    <t>12/2011</t>
  </si>
  <si>
    <t>на број на осигурени лица по основ на осигурување за период 12.2010-12.2011 година</t>
  </si>
  <si>
    <t>разлика декември/ноември 2011 година</t>
  </si>
  <si>
    <t>на број на осигурени лица по основ на осигурување за м.ЈАНУАРИ 2012 година</t>
  </si>
  <si>
    <t>01/2012</t>
  </si>
  <si>
    <t>на број на осигурени лица по основ на осигурување за м.ФЕВРУАРИ 2012 година</t>
  </si>
  <si>
    <t>02/2012</t>
  </si>
  <si>
    <t>на број на осигурени лица по основ на осигурување за м.МАРТ 2012 година</t>
  </si>
  <si>
    <t>03/2012</t>
  </si>
  <si>
    <t>на број на осигурени лица по основ на осигурување за м.АПРИЛ 2012 година</t>
  </si>
  <si>
    <t>04/2012</t>
  </si>
  <si>
    <t>на број на осигурени лица по основ на осигурување за м.МАЈ 2012 година</t>
  </si>
  <si>
    <t>05/2012</t>
  </si>
  <si>
    <t>на број на осигурени лица по основ на осигурување за м.ЈУНИ 2012 година</t>
  </si>
  <si>
    <t>06/2012</t>
  </si>
  <si>
    <t xml:space="preserve">Верско службено лице </t>
  </si>
  <si>
    <t xml:space="preserve">Привремено невработено лице додека прима паричен надоместок од осигурување во случај на невработеност </t>
  </si>
  <si>
    <t>Државјанин на Република Македонија вработен во странство, ако за тоа време не е задолжително осигуран кај странски носител на осигурување според законот на земјата во која е вработен, или според меѓународна спогодба, а имал живеалиште на територијата на Република Македонија непосредно пред засновањето на работниот однос во странство-за членовите на семејството кои живеат во Република Македонија</t>
  </si>
  <si>
    <t>Лице корисник на постојана парична помош; лице со статус на признаен бегалец; лице под супсидијарна заштита; лице сместено во згрижувачко семејство; лице сместено во установа за социјална заштита (за институционална и вонинституционална заштита); корисник на паричен надоместок за помош и нега од друго лице; лице кое до 18 годишна возраст имало статус на дете без родители и без родителска грижа, најмногу до 26 години, а користи социјална парична помош; лице - жртва на семејно насилство за кое се презема мерка на заштита согласно Законот за семејството и лице опфатено со организирано самостојно живеење со поддршка, ако не може да се осигурат по друга основа</t>
  </si>
  <si>
    <t>Лице на издржување на казна затвор, лице кое се наоѓа во притвор (ако не е осигурено по друга основа), и малолетно лице кое се наоѓа на извршување на воспитна мерка упатување во воспитно - поправен дом, односно установа</t>
  </si>
  <si>
    <t>Учесник во НОВ и учесник во Народноослободителното движење во Егејскиот дел на Македонија, воен инвалид и членовите на семејствата на паднатите борци и умрените учесници во НОВ, како и цивилните инвалиди од Втората светска војна, лицата прогонувани и затварани за идеите на самобитноста на Македонија и нејзината државност, на кои тоа својство им е утврдено со посебни прописи и членовите на семејството и родителите на лицата граѓани на Република Македонија, загинати во војните при распадот на СФРЈ</t>
  </si>
  <si>
    <t xml:space="preserve">Државјанин на  Република Македонија кој не е задолжително осигуран по една од точките од 1 до 14 </t>
  </si>
  <si>
    <t>на број на осигурени лица по основ на осигурување за м. ЈУЛИ 2012 година</t>
  </si>
  <si>
    <t>07/2012</t>
  </si>
  <si>
    <t>* Со Одлука на Уставниот суд на Република Македонија (Службен весник на РМ, бр. 166 од 01.12.2011 година) се брише делот "освен припадник на монаштво и сестринство"</t>
  </si>
  <si>
    <t>на број на осигурени лица по основ на осигурување за м. АВГУСТ 2012 година</t>
  </si>
  <si>
    <t>08/2012</t>
  </si>
  <si>
    <t>на број на осигурени лица по основ на осигурување за м. СЕПТЕМВРИ 2012 година</t>
  </si>
  <si>
    <t>09/2012</t>
  </si>
  <si>
    <t>на број на осигурени лица по основ на осигурување за м. ОКТОМВРИ 2012 година</t>
  </si>
  <si>
    <t>10/2012</t>
  </si>
  <si>
    <t>на број на осигурени лица по основ на осигурување за м. НОЕМВРИ 2012 година</t>
  </si>
  <si>
    <t>11/2012</t>
  </si>
  <si>
    <t>на број на осигурени лица по основ на осигурување за м. ДЕКЕМВРИ 2012 година</t>
  </si>
  <si>
    <t>12/2012</t>
  </si>
  <si>
    <t>на број на осигурени лица по основ на осигурување за период 12.2011-12.2012 година</t>
  </si>
  <si>
    <t>разлика декември/ноември 2012 година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</si>
</sst>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_д_е_н_."/>
    <numFmt numFmtId="165" formatCode="#,##0.00\ _д_е_н_."/>
    <numFmt numFmtId="166" formatCode="#,##0.00\ &quot;ден.&quot;"/>
    <numFmt numFmtId="167" formatCode="0.0%"/>
  </numFmts>
  <fonts count="39">
    <font>
      <sz val="11"/>
      <name val="StobiSerif Regular"/>
      <family val="0"/>
    </font>
    <font>
      <sz val="8"/>
      <name val="StobiSerif Regular"/>
      <family val="0"/>
    </font>
    <font>
      <sz val="8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3" fontId="20" fillId="33" borderId="10" xfId="56" applyNumberFormat="1" applyFont="1" applyFill="1" applyBorder="1" applyAlignment="1">
      <alignment horizontal="center" vertical="center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/>
    </xf>
    <xf numFmtId="17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3" fontId="21" fillId="3" borderId="10" xfId="56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35" sqref="C35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28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29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272116+4+803</f>
        <v>272923</v>
      </c>
      <c r="D5" s="6">
        <f>202294+5+273</f>
        <v>202572</v>
      </c>
      <c r="E5" s="18">
        <f>SUM(C5:D5)</f>
        <v>475495</v>
      </c>
      <c r="F5" s="6">
        <f>176721+3+324</f>
        <v>177048</v>
      </c>
      <c r="G5" s="6">
        <f>227630+5+475</f>
        <v>228110</v>
      </c>
      <c r="H5" s="18">
        <f>SUM(F5:G5)</f>
        <v>405158</v>
      </c>
      <c r="I5" s="18">
        <f>E5+H5</f>
        <v>880653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633</v>
      </c>
      <c r="D6" s="6">
        <v>550</v>
      </c>
      <c r="E6" s="18">
        <f aca="true" t="shared" si="0" ref="E6:E19">SUM(C6:D6)</f>
        <v>1183</v>
      </c>
      <c r="F6" s="6">
        <v>470</v>
      </c>
      <c r="G6" s="6">
        <v>540</v>
      </c>
      <c r="H6" s="18">
        <f aca="true" t="shared" si="1" ref="H6:H19">SUM(F6:G6)</f>
        <v>1010</v>
      </c>
      <c r="I6" s="18">
        <f aca="true" t="shared" si="2" ref="I6:I19">E6+H6</f>
        <v>2193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8078</v>
      </c>
      <c r="D7" s="6">
        <v>4113</v>
      </c>
      <c r="E7" s="18">
        <f t="shared" si="0"/>
        <v>12191</v>
      </c>
      <c r="F7" s="6">
        <v>3773</v>
      </c>
      <c r="G7" s="6">
        <v>5565</v>
      </c>
      <c r="H7" s="18">
        <f t="shared" si="1"/>
        <v>9338</v>
      </c>
      <c r="I7" s="18">
        <f t="shared" si="2"/>
        <v>21529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14299</v>
      </c>
      <c r="D8" s="6">
        <v>3855</v>
      </c>
      <c r="E8" s="18">
        <f t="shared" si="0"/>
        <v>18154</v>
      </c>
      <c r="F8" s="6">
        <v>6004</v>
      </c>
      <c r="G8" s="6">
        <v>15029</v>
      </c>
      <c r="H8" s="18">
        <f t="shared" si="1"/>
        <v>21033</v>
      </c>
      <c r="I8" s="18">
        <f t="shared" si="2"/>
        <v>39187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598</v>
      </c>
      <c r="D9" s="11">
        <v>17</v>
      </c>
      <c r="E9" s="18">
        <f t="shared" si="0"/>
        <v>615</v>
      </c>
      <c r="F9" s="11">
        <v>420</v>
      </c>
      <c r="G9" s="11">
        <v>776</v>
      </c>
      <c r="H9" s="18">
        <f t="shared" si="1"/>
        <v>1196</v>
      </c>
      <c r="I9" s="18">
        <f t="shared" si="2"/>
        <v>1811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15653</v>
      </c>
      <c r="D10" s="11">
        <v>6274</v>
      </c>
      <c r="E10" s="18">
        <f t="shared" si="0"/>
        <v>21927</v>
      </c>
      <c r="F10" s="11">
        <v>1553</v>
      </c>
      <c r="G10" s="11">
        <v>7612</v>
      </c>
      <c r="H10" s="18">
        <f t="shared" si="1"/>
        <v>9165</v>
      </c>
      <c r="I10" s="18">
        <f t="shared" si="2"/>
        <v>31092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649</v>
      </c>
      <c r="D11" s="6">
        <v>225</v>
      </c>
      <c r="E11" s="18">
        <f t="shared" si="0"/>
        <v>874</v>
      </c>
      <c r="F11" s="6">
        <v>240</v>
      </c>
      <c r="G11" s="6">
        <v>708</v>
      </c>
      <c r="H11" s="18">
        <f t="shared" si="1"/>
        <v>948</v>
      </c>
      <c r="I11" s="18">
        <f t="shared" si="2"/>
        <v>1822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147766</v>
      </c>
      <c r="D12" s="11">
        <v>143404</v>
      </c>
      <c r="E12" s="18">
        <f t="shared" si="0"/>
        <v>291170</v>
      </c>
      <c r="F12" s="11">
        <v>11387</v>
      </c>
      <c r="G12" s="11">
        <v>61108</v>
      </c>
      <c r="H12" s="18">
        <f t="shared" si="1"/>
        <v>72495</v>
      </c>
      <c r="I12" s="18">
        <f t="shared" si="2"/>
        <v>363665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3029</v>
      </c>
      <c r="D13" s="6">
        <v>2949</v>
      </c>
      <c r="E13" s="18">
        <f t="shared" si="0"/>
        <v>5978</v>
      </c>
      <c r="F13" s="6">
        <v>631</v>
      </c>
      <c r="G13" s="6">
        <v>967</v>
      </c>
      <c r="H13" s="18">
        <f t="shared" si="1"/>
        <v>1598</v>
      </c>
      <c r="I13" s="18">
        <f t="shared" si="2"/>
        <v>7576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26</v>
      </c>
      <c r="D14" s="6">
        <v>20</v>
      </c>
      <c r="E14" s="18">
        <f t="shared" si="0"/>
        <v>46</v>
      </c>
      <c r="F14" s="6">
        <v>5</v>
      </c>
      <c r="G14" s="6">
        <v>10</v>
      </c>
      <c r="H14" s="18">
        <f t="shared" si="1"/>
        <v>15</v>
      </c>
      <c r="I14" s="18">
        <f t="shared" si="2"/>
        <v>61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52</v>
      </c>
      <c r="D15" s="6">
        <v>33</v>
      </c>
      <c r="E15" s="18">
        <f t="shared" si="0"/>
        <v>85</v>
      </c>
      <c r="F15" s="6">
        <v>3</v>
      </c>
      <c r="G15" s="6">
        <v>7</v>
      </c>
      <c r="H15" s="18">
        <f t="shared" si="1"/>
        <v>10</v>
      </c>
      <c r="I15" s="18">
        <f t="shared" si="2"/>
        <v>95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823</v>
      </c>
      <c r="D16" s="6">
        <v>956</v>
      </c>
      <c r="E16" s="18">
        <f t="shared" si="0"/>
        <v>1779</v>
      </c>
      <c r="F16" s="6">
        <v>125</v>
      </c>
      <c r="G16" s="6">
        <v>465</v>
      </c>
      <c r="H16" s="18">
        <f t="shared" si="1"/>
        <v>590</v>
      </c>
      <c r="I16" s="18">
        <f t="shared" si="2"/>
        <v>2369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148046</v>
      </c>
      <c r="D17" s="6">
        <v>68919</v>
      </c>
      <c r="E17" s="18">
        <f t="shared" si="0"/>
        <v>216965</v>
      </c>
      <c r="F17" s="6">
        <v>89921</v>
      </c>
      <c r="G17" s="6">
        <v>157562</v>
      </c>
      <c r="H17" s="18">
        <f t="shared" si="1"/>
        <v>247483</v>
      </c>
      <c r="I17" s="18">
        <f t="shared" si="2"/>
        <v>464448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911</v>
      </c>
      <c r="D18" s="6">
        <v>605</v>
      </c>
      <c r="E18" s="18">
        <f t="shared" si="0"/>
        <v>1516</v>
      </c>
      <c r="F18" s="6">
        <v>532</v>
      </c>
      <c r="G18" s="6">
        <v>907</v>
      </c>
      <c r="H18" s="18">
        <f t="shared" si="1"/>
        <v>1439</v>
      </c>
      <c r="I18" s="18">
        <f t="shared" si="2"/>
        <v>2955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5316</v>
      </c>
      <c r="D19" s="6">
        <v>1255</v>
      </c>
      <c r="E19" s="18">
        <f t="shared" si="0"/>
        <v>6571</v>
      </c>
      <c r="F19" s="6">
        <v>2645</v>
      </c>
      <c r="G19" s="6">
        <v>6857</v>
      </c>
      <c r="H19" s="18">
        <f t="shared" si="1"/>
        <v>9502</v>
      </c>
      <c r="I19" s="18">
        <f t="shared" si="2"/>
        <v>16073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618802</v>
      </c>
      <c r="D20" s="19">
        <f aca="true" t="shared" si="3" ref="D20:I20">SUM(D5:D19)</f>
        <v>435747</v>
      </c>
      <c r="E20" s="19">
        <f t="shared" si="3"/>
        <v>1054549</v>
      </c>
      <c r="F20" s="19">
        <f t="shared" si="3"/>
        <v>294757</v>
      </c>
      <c r="G20" s="19">
        <f t="shared" si="3"/>
        <v>486223</v>
      </c>
      <c r="H20" s="19">
        <f t="shared" si="3"/>
        <v>780980</v>
      </c>
      <c r="I20" s="19">
        <f t="shared" si="3"/>
        <v>1835529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56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57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266713+2+1</f>
        <v>266716</v>
      </c>
      <c r="D5" s="6">
        <f>199710+0+2</f>
        <v>199712</v>
      </c>
      <c r="E5" s="18">
        <f>SUM(C5:D5)</f>
        <v>466428</v>
      </c>
      <c r="F5" s="6">
        <f>163658+0+0</f>
        <v>163658</v>
      </c>
      <c r="G5" s="6">
        <f>211616+1+0</f>
        <v>211617</v>
      </c>
      <c r="H5" s="18">
        <f>SUM(F5:G5)</f>
        <v>375275</v>
      </c>
      <c r="I5" s="18">
        <f>E5+H5</f>
        <v>841703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539</v>
      </c>
      <c r="D6" s="6">
        <v>508</v>
      </c>
      <c r="E6" s="18">
        <f aca="true" t="shared" si="0" ref="E6:E19">SUM(C6:D6)</f>
        <v>1047</v>
      </c>
      <c r="F6" s="6">
        <v>414</v>
      </c>
      <c r="G6" s="6">
        <v>415</v>
      </c>
      <c r="H6" s="18">
        <f aca="true" t="shared" si="1" ref="H6:H19">SUM(F6:G6)</f>
        <v>829</v>
      </c>
      <c r="I6" s="18">
        <f aca="true" t="shared" si="2" ref="I6:I19">E6+H6</f>
        <v>1876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7263</v>
      </c>
      <c r="D7" s="6">
        <v>3427</v>
      </c>
      <c r="E7" s="18">
        <f t="shared" si="0"/>
        <v>10690</v>
      </c>
      <c r="F7" s="6">
        <v>3553</v>
      </c>
      <c r="G7" s="6">
        <v>5331</v>
      </c>
      <c r="H7" s="18">
        <f t="shared" si="1"/>
        <v>8884</v>
      </c>
      <c r="I7" s="18">
        <f t="shared" si="2"/>
        <v>19574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14395</v>
      </c>
      <c r="D8" s="6">
        <v>3793</v>
      </c>
      <c r="E8" s="18">
        <f t="shared" si="0"/>
        <v>18188</v>
      </c>
      <c r="F8" s="6">
        <v>6073</v>
      </c>
      <c r="G8" s="6">
        <v>15106</v>
      </c>
      <c r="H8" s="18">
        <f t="shared" si="1"/>
        <v>21179</v>
      </c>
      <c r="I8" s="18">
        <f t="shared" si="2"/>
        <v>39367</v>
      </c>
      <c r="J8" s="7"/>
      <c r="K8" s="7"/>
      <c r="L8" s="8"/>
      <c r="M8" s="7"/>
    </row>
    <row r="9" spans="1:13" ht="11.25">
      <c r="A9" s="4">
        <v>5</v>
      </c>
      <c r="B9" s="5" t="s">
        <v>44</v>
      </c>
      <c r="C9" s="11">
        <v>611</v>
      </c>
      <c r="D9" s="11">
        <v>87</v>
      </c>
      <c r="E9" s="18">
        <f t="shared" si="0"/>
        <v>698</v>
      </c>
      <c r="F9" s="11">
        <v>462</v>
      </c>
      <c r="G9" s="11">
        <v>773</v>
      </c>
      <c r="H9" s="18">
        <f t="shared" si="1"/>
        <v>1235</v>
      </c>
      <c r="I9" s="18">
        <f t="shared" si="2"/>
        <v>1933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11">
        <v>14792</v>
      </c>
      <c r="D10" s="11">
        <v>6906</v>
      </c>
      <c r="E10" s="18">
        <f t="shared" si="0"/>
        <v>21698</v>
      </c>
      <c r="F10" s="11">
        <v>1579</v>
      </c>
      <c r="G10" s="11">
        <v>6943</v>
      </c>
      <c r="H10" s="18">
        <f t="shared" si="1"/>
        <v>8522</v>
      </c>
      <c r="I10" s="18">
        <f t="shared" si="2"/>
        <v>30220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6">
        <v>7</v>
      </c>
      <c r="D11" s="6">
        <v>10</v>
      </c>
      <c r="E11" s="18">
        <f t="shared" si="0"/>
        <v>17</v>
      </c>
      <c r="F11" s="6">
        <v>3</v>
      </c>
      <c r="G11" s="6">
        <v>2</v>
      </c>
      <c r="H11" s="18">
        <f t="shared" si="1"/>
        <v>5</v>
      </c>
      <c r="I11" s="18">
        <f t="shared" si="2"/>
        <v>22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126834</v>
      </c>
      <c r="D12" s="11">
        <v>137584</v>
      </c>
      <c r="E12" s="18">
        <f t="shared" si="0"/>
        <v>264418</v>
      </c>
      <c r="F12" s="11">
        <v>6288</v>
      </c>
      <c r="G12" s="11">
        <v>45278</v>
      </c>
      <c r="H12" s="18">
        <f t="shared" si="1"/>
        <v>51566</v>
      </c>
      <c r="I12" s="18">
        <f t="shared" si="2"/>
        <v>315984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6">
        <v>3075</v>
      </c>
      <c r="D13" s="6">
        <v>2990</v>
      </c>
      <c r="E13" s="18">
        <f t="shared" si="0"/>
        <v>6065</v>
      </c>
      <c r="F13" s="6">
        <v>705</v>
      </c>
      <c r="G13" s="6">
        <v>954</v>
      </c>
      <c r="H13" s="18">
        <f t="shared" si="1"/>
        <v>1659</v>
      </c>
      <c r="I13" s="18">
        <f t="shared" si="2"/>
        <v>7724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30</v>
      </c>
      <c r="D14" s="6">
        <v>10</v>
      </c>
      <c r="E14" s="18">
        <f t="shared" si="0"/>
        <v>40</v>
      </c>
      <c r="F14" s="6">
        <v>0</v>
      </c>
      <c r="G14" s="6">
        <v>1</v>
      </c>
      <c r="H14" s="18">
        <f t="shared" si="1"/>
        <v>1</v>
      </c>
      <c r="I14" s="18">
        <f t="shared" si="2"/>
        <v>41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6">
        <v>0</v>
      </c>
      <c r="D15" s="6">
        <v>0</v>
      </c>
      <c r="E15" s="18">
        <f t="shared" si="0"/>
        <v>0</v>
      </c>
      <c r="F15" s="6">
        <v>0</v>
      </c>
      <c r="G15" s="6">
        <v>0</v>
      </c>
      <c r="H15" s="18">
        <f t="shared" si="1"/>
        <v>0</v>
      </c>
      <c r="I15" s="18">
        <f t="shared" si="2"/>
        <v>0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6">
        <v>629</v>
      </c>
      <c r="D16" s="6">
        <v>780</v>
      </c>
      <c r="E16" s="18">
        <f t="shared" si="0"/>
        <v>1409</v>
      </c>
      <c r="F16" s="6">
        <v>93</v>
      </c>
      <c r="G16" s="6">
        <v>356</v>
      </c>
      <c r="H16" s="18">
        <f t="shared" si="1"/>
        <v>449</v>
      </c>
      <c r="I16" s="18">
        <f t="shared" si="2"/>
        <v>1858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6">
        <v>141173</v>
      </c>
      <c r="D17" s="6">
        <v>69170</v>
      </c>
      <c r="E17" s="18">
        <f t="shared" si="0"/>
        <v>210343</v>
      </c>
      <c r="F17" s="6">
        <v>86531</v>
      </c>
      <c r="G17" s="6">
        <v>150116</v>
      </c>
      <c r="H17" s="18">
        <f t="shared" si="1"/>
        <v>236647</v>
      </c>
      <c r="I17" s="18">
        <f t="shared" si="2"/>
        <v>446990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734</v>
      </c>
      <c r="D18" s="6">
        <v>550</v>
      </c>
      <c r="E18" s="18">
        <f t="shared" si="0"/>
        <v>1284</v>
      </c>
      <c r="F18" s="6">
        <v>318</v>
      </c>
      <c r="G18" s="6">
        <v>642</v>
      </c>
      <c r="H18" s="18">
        <f t="shared" si="1"/>
        <v>960</v>
      </c>
      <c r="I18" s="18">
        <f t="shared" si="2"/>
        <v>2244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4606</v>
      </c>
      <c r="D19" s="6">
        <v>907</v>
      </c>
      <c r="E19" s="18">
        <f t="shared" si="0"/>
        <v>5513</v>
      </c>
      <c r="F19" s="6">
        <v>2387</v>
      </c>
      <c r="G19" s="6">
        <v>5998</v>
      </c>
      <c r="H19" s="18">
        <f t="shared" si="1"/>
        <v>8385</v>
      </c>
      <c r="I19" s="18">
        <f t="shared" si="2"/>
        <v>13898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581404</v>
      </c>
      <c r="D20" s="19">
        <f aca="true" t="shared" si="3" ref="D20:I20">SUM(D5:D19)</f>
        <v>426434</v>
      </c>
      <c r="E20" s="19">
        <f t="shared" si="3"/>
        <v>1007838</v>
      </c>
      <c r="F20" s="19">
        <f t="shared" si="3"/>
        <v>272064</v>
      </c>
      <c r="G20" s="19">
        <f t="shared" si="3"/>
        <v>443532</v>
      </c>
      <c r="H20" s="19">
        <f t="shared" si="3"/>
        <v>715596</v>
      </c>
      <c r="I20" s="19">
        <f t="shared" si="3"/>
        <v>1723434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58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59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266895+2+1</f>
        <v>266898</v>
      </c>
      <c r="D5" s="6">
        <f>201596+0+1</f>
        <v>201597</v>
      </c>
      <c r="E5" s="18">
        <f>SUM(C5:D5)</f>
        <v>468495</v>
      </c>
      <c r="F5" s="6">
        <f>167334+0+0</f>
        <v>167334</v>
      </c>
      <c r="G5" s="6">
        <f>212077+1+0</f>
        <v>212078</v>
      </c>
      <c r="H5" s="18">
        <f>SUM(F5:G5)</f>
        <v>379412</v>
      </c>
      <c r="I5" s="18">
        <f>E5+H5</f>
        <v>847907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530</v>
      </c>
      <c r="D6" s="6">
        <v>498</v>
      </c>
      <c r="E6" s="18">
        <f aca="true" t="shared" si="0" ref="E6:E19">SUM(C6:D6)</f>
        <v>1028</v>
      </c>
      <c r="F6" s="6">
        <v>417</v>
      </c>
      <c r="G6" s="6">
        <v>412</v>
      </c>
      <c r="H6" s="18">
        <f aca="true" t="shared" si="1" ref="H6:H19">SUM(F6:G6)</f>
        <v>829</v>
      </c>
      <c r="I6" s="18">
        <f aca="true" t="shared" si="2" ref="I6:I19">E6+H6</f>
        <v>1857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7200</v>
      </c>
      <c r="D7" s="6">
        <v>3386</v>
      </c>
      <c r="E7" s="18">
        <f t="shared" si="0"/>
        <v>10586</v>
      </c>
      <c r="F7" s="6">
        <v>3557</v>
      </c>
      <c r="G7" s="6">
        <v>5277</v>
      </c>
      <c r="H7" s="18">
        <f t="shared" si="1"/>
        <v>8834</v>
      </c>
      <c r="I7" s="18">
        <f t="shared" si="2"/>
        <v>19420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14367</v>
      </c>
      <c r="D8" s="6">
        <v>3870</v>
      </c>
      <c r="E8" s="18">
        <f t="shared" si="0"/>
        <v>18237</v>
      </c>
      <c r="F8" s="6">
        <v>6254</v>
      </c>
      <c r="G8" s="6">
        <v>15158</v>
      </c>
      <c r="H8" s="18">
        <f t="shared" si="1"/>
        <v>21412</v>
      </c>
      <c r="I8" s="18">
        <f t="shared" si="2"/>
        <v>39649</v>
      </c>
      <c r="J8" s="7"/>
      <c r="K8" s="7"/>
      <c r="L8" s="8"/>
      <c r="M8" s="7"/>
    </row>
    <row r="9" spans="1:13" ht="11.25">
      <c r="A9" s="4">
        <v>5</v>
      </c>
      <c r="B9" s="5" t="s">
        <v>44</v>
      </c>
      <c r="C9" s="11">
        <v>593</v>
      </c>
      <c r="D9" s="11">
        <v>84</v>
      </c>
      <c r="E9" s="18">
        <f t="shared" si="0"/>
        <v>677</v>
      </c>
      <c r="F9" s="11">
        <v>485</v>
      </c>
      <c r="G9" s="11">
        <v>782</v>
      </c>
      <c r="H9" s="18">
        <f t="shared" si="1"/>
        <v>1267</v>
      </c>
      <c r="I9" s="18">
        <f t="shared" si="2"/>
        <v>1944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11">
        <v>14662</v>
      </c>
      <c r="D10" s="11">
        <v>7154</v>
      </c>
      <c r="E10" s="18">
        <f t="shared" si="0"/>
        <v>21816</v>
      </c>
      <c r="F10" s="11">
        <v>1723</v>
      </c>
      <c r="G10" s="11">
        <v>6786</v>
      </c>
      <c r="H10" s="18">
        <f t="shared" si="1"/>
        <v>8509</v>
      </c>
      <c r="I10" s="18">
        <f t="shared" si="2"/>
        <v>30325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6">
        <v>11</v>
      </c>
      <c r="D11" s="6">
        <v>13</v>
      </c>
      <c r="E11" s="18">
        <f t="shared" si="0"/>
        <v>24</v>
      </c>
      <c r="F11" s="6">
        <v>13</v>
      </c>
      <c r="G11" s="6">
        <v>5</v>
      </c>
      <c r="H11" s="18">
        <f t="shared" si="1"/>
        <v>18</v>
      </c>
      <c r="I11" s="18">
        <f t="shared" si="2"/>
        <v>42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126956</v>
      </c>
      <c r="D12" s="11">
        <v>134229</v>
      </c>
      <c r="E12" s="18">
        <f t="shared" si="0"/>
        <v>261185</v>
      </c>
      <c r="F12" s="11">
        <v>7414</v>
      </c>
      <c r="G12" s="11">
        <v>44926</v>
      </c>
      <c r="H12" s="18">
        <f t="shared" si="1"/>
        <v>52340</v>
      </c>
      <c r="I12" s="18">
        <f t="shared" si="2"/>
        <v>313525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6">
        <v>3131</v>
      </c>
      <c r="D13" s="6">
        <v>3035</v>
      </c>
      <c r="E13" s="18">
        <f t="shared" si="0"/>
        <v>6166</v>
      </c>
      <c r="F13" s="6">
        <v>725</v>
      </c>
      <c r="G13" s="6">
        <v>963</v>
      </c>
      <c r="H13" s="18">
        <f t="shared" si="1"/>
        <v>1688</v>
      </c>
      <c r="I13" s="18">
        <f t="shared" si="2"/>
        <v>7854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30</v>
      </c>
      <c r="D14" s="6">
        <v>10</v>
      </c>
      <c r="E14" s="18">
        <f t="shared" si="0"/>
        <v>40</v>
      </c>
      <c r="F14" s="6">
        <v>0</v>
      </c>
      <c r="G14" s="6">
        <v>1</v>
      </c>
      <c r="H14" s="18">
        <f t="shared" si="1"/>
        <v>1</v>
      </c>
      <c r="I14" s="18">
        <f t="shared" si="2"/>
        <v>41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6">
        <v>0</v>
      </c>
      <c r="D15" s="6">
        <v>1</v>
      </c>
      <c r="E15" s="18">
        <f t="shared" si="0"/>
        <v>1</v>
      </c>
      <c r="F15" s="6">
        <v>0</v>
      </c>
      <c r="G15" s="6">
        <v>0</v>
      </c>
      <c r="H15" s="18">
        <f t="shared" si="1"/>
        <v>0</v>
      </c>
      <c r="I15" s="18">
        <f t="shared" si="2"/>
        <v>1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6">
        <v>630</v>
      </c>
      <c r="D16" s="6">
        <v>785</v>
      </c>
      <c r="E16" s="18">
        <f t="shared" si="0"/>
        <v>1415</v>
      </c>
      <c r="F16" s="6">
        <v>96</v>
      </c>
      <c r="G16" s="6">
        <v>355</v>
      </c>
      <c r="H16" s="18">
        <f t="shared" si="1"/>
        <v>451</v>
      </c>
      <c r="I16" s="18">
        <f t="shared" si="2"/>
        <v>1866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6">
        <v>142276</v>
      </c>
      <c r="D17" s="6">
        <v>72202</v>
      </c>
      <c r="E17" s="18">
        <f t="shared" si="0"/>
        <v>214478</v>
      </c>
      <c r="F17" s="6">
        <v>88980</v>
      </c>
      <c r="G17" s="6">
        <v>150616</v>
      </c>
      <c r="H17" s="18">
        <f t="shared" si="1"/>
        <v>239596</v>
      </c>
      <c r="I17" s="18">
        <f t="shared" si="2"/>
        <v>454074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737</v>
      </c>
      <c r="D18" s="6">
        <v>570</v>
      </c>
      <c r="E18" s="18">
        <f t="shared" si="0"/>
        <v>1307</v>
      </c>
      <c r="F18" s="6">
        <v>350</v>
      </c>
      <c r="G18" s="6">
        <v>648</v>
      </c>
      <c r="H18" s="18">
        <f t="shared" si="1"/>
        <v>998</v>
      </c>
      <c r="I18" s="18">
        <f t="shared" si="2"/>
        <v>2305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4519</v>
      </c>
      <c r="D19" s="6">
        <v>1000</v>
      </c>
      <c r="E19" s="18">
        <f t="shared" si="0"/>
        <v>5519</v>
      </c>
      <c r="F19" s="6">
        <v>2460</v>
      </c>
      <c r="G19" s="6">
        <v>5906</v>
      </c>
      <c r="H19" s="18">
        <f t="shared" si="1"/>
        <v>8366</v>
      </c>
      <c r="I19" s="18">
        <f t="shared" si="2"/>
        <v>13885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582540</v>
      </c>
      <c r="D20" s="19">
        <f aca="true" t="shared" si="3" ref="D20:I20">SUM(D5:D19)</f>
        <v>428434</v>
      </c>
      <c r="E20" s="19">
        <f t="shared" si="3"/>
        <v>1010974</v>
      </c>
      <c r="F20" s="19">
        <f t="shared" si="3"/>
        <v>279808</v>
      </c>
      <c r="G20" s="19">
        <f t="shared" si="3"/>
        <v>443913</v>
      </c>
      <c r="H20" s="19">
        <f t="shared" si="3"/>
        <v>723721</v>
      </c>
      <c r="I20" s="19">
        <f t="shared" si="3"/>
        <v>1734695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60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61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24">
        <f>266059+1+1</f>
        <v>266061</v>
      </c>
      <c r="D5" s="24">
        <f>204181+0+1</f>
        <v>204182</v>
      </c>
      <c r="E5" s="18">
        <f>SUM(C5:D5)</f>
        <v>470243</v>
      </c>
      <c r="F5" s="24">
        <f>159254+0+0</f>
        <v>159254</v>
      </c>
      <c r="G5" s="24">
        <f>199213+1+0</f>
        <v>199214</v>
      </c>
      <c r="H5" s="18">
        <f>SUM(F5:G5)</f>
        <v>358468</v>
      </c>
      <c r="I5" s="18">
        <f>E5+H5</f>
        <v>828711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24">
        <v>524</v>
      </c>
      <c r="D6" s="24">
        <v>497</v>
      </c>
      <c r="E6" s="18">
        <f aca="true" t="shared" si="0" ref="E6:E19">SUM(C6:D6)</f>
        <v>1021</v>
      </c>
      <c r="F6" s="24">
        <v>421</v>
      </c>
      <c r="G6" s="24">
        <v>398</v>
      </c>
      <c r="H6" s="18">
        <f aca="true" t="shared" si="1" ref="H6:H19">SUM(F6:G6)</f>
        <v>819</v>
      </c>
      <c r="I6" s="18">
        <f aca="true" t="shared" si="2" ref="I6:I19">E6+H6</f>
        <v>1840</v>
      </c>
      <c r="J6" s="7"/>
      <c r="K6" s="7"/>
      <c r="L6" s="8"/>
      <c r="M6" s="7"/>
    </row>
    <row r="7" spans="1:13" ht="12.75">
      <c r="A7" s="4">
        <v>3</v>
      </c>
      <c r="B7" s="10" t="s">
        <v>6</v>
      </c>
      <c r="C7" s="24">
        <v>7145</v>
      </c>
      <c r="D7" s="24">
        <v>3342</v>
      </c>
      <c r="E7" s="18">
        <f t="shared" si="0"/>
        <v>10487</v>
      </c>
      <c r="F7" s="24">
        <v>3252</v>
      </c>
      <c r="G7" s="24">
        <v>4958</v>
      </c>
      <c r="H7" s="18">
        <f t="shared" si="1"/>
        <v>8210</v>
      </c>
      <c r="I7" s="18">
        <f t="shared" si="2"/>
        <v>18697</v>
      </c>
      <c r="J7" s="7"/>
      <c r="K7" s="7"/>
      <c r="L7" s="8"/>
      <c r="M7" s="7"/>
    </row>
    <row r="8" spans="1:13" ht="12.75">
      <c r="A8" s="4">
        <v>4</v>
      </c>
      <c r="B8" s="5" t="s">
        <v>7</v>
      </c>
      <c r="C8" s="24">
        <v>14320</v>
      </c>
      <c r="D8" s="24">
        <v>3990</v>
      </c>
      <c r="E8" s="18">
        <f t="shared" si="0"/>
        <v>18310</v>
      </c>
      <c r="F8" s="24">
        <v>6097</v>
      </c>
      <c r="G8" s="24">
        <v>14760</v>
      </c>
      <c r="H8" s="18">
        <f t="shared" si="1"/>
        <v>20857</v>
      </c>
      <c r="I8" s="18">
        <f t="shared" si="2"/>
        <v>39167</v>
      </c>
      <c r="J8" s="7"/>
      <c r="K8" s="7"/>
      <c r="L8" s="8"/>
      <c r="M8" s="7"/>
    </row>
    <row r="9" spans="1:13" ht="12.75">
      <c r="A9" s="4">
        <v>5</v>
      </c>
      <c r="B9" s="5" t="s">
        <v>44</v>
      </c>
      <c r="C9" s="25">
        <v>587</v>
      </c>
      <c r="D9" s="25">
        <v>89</v>
      </c>
      <c r="E9" s="18">
        <f t="shared" si="0"/>
        <v>676</v>
      </c>
      <c r="F9" s="25">
        <v>458</v>
      </c>
      <c r="G9" s="25">
        <v>719</v>
      </c>
      <c r="H9" s="18">
        <f t="shared" si="1"/>
        <v>1177</v>
      </c>
      <c r="I9" s="18">
        <f t="shared" si="2"/>
        <v>1853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25">
        <v>14209</v>
      </c>
      <c r="D10" s="25">
        <v>7250</v>
      </c>
      <c r="E10" s="18">
        <f t="shared" si="0"/>
        <v>21459</v>
      </c>
      <c r="F10" s="25">
        <v>1769</v>
      </c>
      <c r="G10" s="25">
        <v>6345</v>
      </c>
      <c r="H10" s="18">
        <f t="shared" si="1"/>
        <v>8114</v>
      </c>
      <c r="I10" s="18">
        <f t="shared" si="2"/>
        <v>29573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24">
        <v>12</v>
      </c>
      <c r="D11" s="24">
        <v>11</v>
      </c>
      <c r="E11" s="18">
        <f t="shared" si="0"/>
        <v>23</v>
      </c>
      <c r="F11" s="24">
        <v>12</v>
      </c>
      <c r="G11" s="24">
        <v>5</v>
      </c>
      <c r="H11" s="18">
        <f t="shared" si="1"/>
        <v>17</v>
      </c>
      <c r="I11" s="18">
        <f t="shared" si="2"/>
        <v>40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25">
        <v>131202</v>
      </c>
      <c r="D12" s="25">
        <v>135147</v>
      </c>
      <c r="E12" s="18">
        <f t="shared" si="0"/>
        <v>266349</v>
      </c>
      <c r="F12" s="25">
        <v>9074</v>
      </c>
      <c r="G12" s="25">
        <v>44587</v>
      </c>
      <c r="H12" s="18">
        <f t="shared" si="1"/>
        <v>53661</v>
      </c>
      <c r="I12" s="18">
        <f t="shared" si="2"/>
        <v>320010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24">
        <v>3126</v>
      </c>
      <c r="D13" s="24">
        <v>3018</v>
      </c>
      <c r="E13" s="18">
        <f t="shared" si="0"/>
        <v>6144</v>
      </c>
      <c r="F13" s="24">
        <v>707</v>
      </c>
      <c r="G13" s="24">
        <v>936</v>
      </c>
      <c r="H13" s="18">
        <f t="shared" si="1"/>
        <v>1643</v>
      </c>
      <c r="I13" s="18">
        <f t="shared" si="2"/>
        <v>7787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24">
        <v>30</v>
      </c>
      <c r="D14" s="24">
        <v>10</v>
      </c>
      <c r="E14" s="18">
        <f t="shared" si="0"/>
        <v>40</v>
      </c>
      <c r="F14" s="24">
        <v>0</v>
      </c>
      <c r="G14" s="24">
        <v>1</v>
      </c>
      <c r="H14" s="18">
        <f t="shared" si="1"/>
        <v>1</v>
      </c>
      <c r="I14" s="18">
        <f t="shared" si="2"/>
        <v>41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24">
        <v>0</v>
      </c>
      <c r="D15" s="24">
        <v>2</v>
      </c>
      <c r="E15" s="18">
        <f t="shared" si="0"/>
        <v>2</v>
      </c>
      <c r="F15" s="24">
        <v>0</v>
      </c>
      <c r="G15" s="24">
        <v>0</v>
      </c>
      <c r="H15" s="18">
        <f t="shared" si="1"/>
        <v>0</v>
      </c>
      <c r="I15" s="18">
        <f t="shared" si="2"/>
        <v>2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24">
        <v>623</v>
      </c>
      <c r="D16" s="24">
        <v>765</v>
      </c>
      <c r="E16" s="18">
        <f t="shared" si="0"/>
        <v>1388</v>
      </c>
      <c r="F16" s="24">
        <v>89</v>
      </c>
      <c r="G16" s="24">
        <v>336</v>
      </c>
      <c r="H16" s="18">
        <f t="shared" si="1"/>
        <v>425</v>
      </c>
      <c r="I16" s="18">
        <f t="shared" si="2"/>
        <v>1813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24">
        <v>143438</v>
      </c>
      <c r="D17" s="24">
        <v>75549</v>
      </c>
      <c r="E17" s="18">
        <f t="shared" si="0"/>
        <v>218987</v>
      </c>
      <c r="F17" s="24">
        <v>89354</v>
      </c>
      <c r="G17" s="24">
        <v>148286</v>
      </c>
      <c r="H17" s="18">
        <f t="shared" si="1"/>
        <v>237640</v>
      </c>
      <c r="I17" s="18">
        <f t="shared" si="2"/>
        <v>456627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24">
        <v>730</v>
      </c>
      <c r="D18" s="24">
        <v>583</v>
      </c>
      <c r="E18" s="18">
        <f t="shared" si="0"/>
        <v>1313</v>
      </c>
      <c r="F18" s="24">
        <v>351</v>
      </c>
      <c r="G18" s="24">
        <v>636</v>
      </c>
      <c r="H18" s="18">
        <f t="shared" si="1"/>
        <v>987</v>
      </c>
      <c r="I18" s="18">
        <f t="shared" si="2"/>
        <v>2300</v>
      </c>
      <c r="J18" s="7"/>
      <c r="K18" s="7"/>
      <c r="L18" s="8"/>
      <c r="M18" s="7"/>
    </row>
    <row r="19" spans="1:13" ht="12.75">
      <c r="A19" s="4">
        <v>17</v>
      </c>
      <c r="B19" s="12" t="s">
        <v>24</v>
      </c>
      <c r="C19" s="24">
        <v>4406</v>
      </c>
      <c r="D19" s="24">
        <v>1087</v>
      </c>
      <c r="E19" s="18">
        <f t="shared" si="0"/>
        <v>5493</v>
      </c>
      <c r="F19" s="24">
        <v>2384</v>
      </c>
      <c r="G19" s="24">
        <v>5594</v>
      </c>
      <c r="H19" s="18">
        <f t="shared" si="1"/>
        <v>7978</v>
      </c>
      <c r="I19" s="18">
        <f t="shared" si="2"/>
        <v>13471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586413</v>
      </c>
      <c r="D20" s="19">
        <f aca="true" t="shared" si="3" ref="D20:I20">SUM(D5:D19)</f>
        <v>435522</v>
      </c>
      <c r="E20" s="19">
        <f t="shared" si="3"/>
        <v>1021935</v>
      </c>
      <c r="F20" s="19">
        <f t="shared" si="3"/>
        <v>273222</v>
      </c>
      <c r="G20" s="19">
        <f t="shared" si="3"/>
        <v>426775</v>
      </c>
      <c r="H20" s="19">
        <f t="shared" si="3"/>
        <v>699997</v>
      </c>
      <c r="I20" s="19">
        <f t="shared" si="3"/>
        <v>1721932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62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63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264663+0+1</f>
        <v>264664</v>
      </c>
      <c r="D5" s="6">
        <f>204960+0+1</f>
        <v>204961</v>
      </c>
      <c r="E5" s="18">
        <f>SUM(C5:D5)</f>
        <v>469625</v>
      </c>
      <c r="F5" s="6">
        <f>166710+0+0</f>
        <v>166710</v>
      </c>
      <c r="G5" s="6">
        <f>203653+0+0</f>
        <v>203653</v>
      </c>
      <c r="H5" s="18">
        <f>SUM(F5:G5)</f>
        <v>370363</v>
      </c>
      <c r="I5" s="18">
        <f>E5+H5</f>
        <v>839988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513</v>
      </c>
      <c r="D6" s="6">
        <v>487</v>
      </c>
      <c r="E6" s="18">
        <f aca="true" t="shared" si="0" ref="E6:E19">SUM(C6:D6)</f>
        <v>1000</v>
      </c>
      <c r="F6" s="6">
        <v>427</v>
      </c>
      <c r="G6" s="6">
        <v>395</v>
      </c>
      <c r="H6" s="18">
        <f aca="true" t="shared" si="1" ref="H6:H19">SUM(F6:G6)</f>
        <v>822</v>
      </c>
      <c r="I6" s="18">
        <f aca="true" t="shared" si="2" ref="I6:I19">E6+H6</f>
        <v>1822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7076</v>
      </c>
      <c r="D7" s="6">
        <v>3313</v>
      </c>
      <c r="E7" s="18">
        <f t="shared" si="0"/>
        <v>10389</v>
      </c>
      <c r="F7" s="6">
        <v>3353</v>
      </c>
      <c r="G7" s="6">
        <v>5014</v>
      </c>
      <c r="H7" s="18">
        <f t="shared" si="1"/>
        <v>8367</v>
      </c>
      <c r="I7" s="18">
        <f t="shared" si="2"/>
        <v>18756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14316</v>
      </c>
      <c r="D8" s="6">
        <v>4065</v>
      </c>
      <c r="E8" s="18">
        <f t="shared" si="0"/>
        <v>18381</v>
      </c>
      <c r="F8" s="6">
        <v>6357</v>
      </c>
      <c r="G8" s="6">
        <v>14855</v>
      </c>
      <c r="H8" s="18">
        <f t="shared" si="1"/>
        <v>21212</v>
      </c>
      <c r="I8" s="18">
        <f t="shared" si="2"/>
        <v>39593</v>
      </c>
      <c r="J8" s="7"/>
      <c r="K8" s="7"/>
      <c r="L8" s="8"/>
      <c r="M8" s="7"/>
    </row>
    <row r="9" spans="1:13" ht="11.25">
      <c r="A9" s="4">
        <v>5</v>
      </c>
      <c r="B9" s="5" t="s">
        <v>44</v>
      </c>
      <c r="C9" s="11">
        <v>586</v>
      </c>
      <c r="D9" s="11">
        <v>93</v>
      </c>
      <c r="E9" s="18">
        <f t="shared" si="0"/>
        <v>679</v>
      </c>
      <c r="F9" s="11">
        <v>476</v>
      </c>
      <c r="G9" s="11">
        <v>743</v>
      </c>
      <c r="H9" s="18">
        <f t="shared" si="1"/>
        <v>1219</v>
      </c>
      <c r="I9" s="18">
        <f t="shared" si="2"/>
        <v>1898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11">
        <v>13878</v>
      </c>
      <c r="D10" s="11">
        <v>7336</v>
      </c>
      <c r="E10" s="18">
        <f t="shared" si="0"/>
        <v>21214</v>
      </c>
      <c r="F10" s="11">
        <v>1959</v>
      </c>
      <c r="G10" s="11">
        <v>6241</v>
      </c>
      <c r="H10" s="18">
        <f t="shared" si="1"/>
        <v>8200</v>
      </c>
      <c r="I10" s="18">
        <f t="shared" si="2"/>
        <v>29414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6">
        <v>12</v>
      </c>
      <c r="D11" s="6">
        <v>11</v>
      </c>
      <c r="E11" s="18">
        <f t="shared" si="0"/>
        <v>23</v>
      </c>
      <c r="F11" s="6">
        <v>12</v>
      </c>
      <c r="G11" s="6">
        <v>6</v>
      </c>
      <c r="H11" s="18">
        <f t="shared" si="1"/>
        <v>18</v>
      </c>
      <c r="I11" s="18">
        <f t="shared" si="2"/>
        <v>41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132006</v>
      </c>
      <c r="D12" s="11">
        <v>136000</v>
      </c>
      <c r="E12" s="18">
        <f t="shared" si="0"/>
        <v>268006</v>
      </c>
      <c r="F12" s="11">
        <v>10221</v>
      </c>
      <c r="G12" s="11">
        <v>44626</v>
      </c>
      <c r="H12" s="18">
        <f t="shared" si="1"/>
        <v>54847</v>
      </c>
      <c r="I12" s="18">
        <f t="shared" si="2"/>
        <v>322853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6">
        <v>3114</v>
      </c>
      <c r="D13" s="6">
        <v>3022</v>
      </c>
      <c r="E13" s="18">
        <f t="shared" si="0"/>
        <v>6136</v>
      </c>
      <c r="F13" s="6">
        <v>721</v>
      </c>
      <c r="G13" s="6">
        <v>943</v>
      </c>
      <c r="H13" s="18">
        <f t="shared" si="1"/>
        <v>1664</v>
      </c>
      <c r="I13" s="18">
        <f t="shared" si="2"/>
        <v>7800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30</v>
      </c>
      <c r="D14" s="6">
        <v>10</v>
      </c>
      <c r="E14" s="18">
        <f t="shared" si="0"/>
        <v>40</v>
      </c>
      <c r="F14" s="6">
        <v>0</v>
      </c>
      <c r="G14" s="6">
        <v>1</v>
      </c>
      <c r="H14" s="18">
        <f t="shared" si="1"/>
        <v>1</v>
      </c>
      <c r="I14" s="18">
        <f t="shared" si="2"/>
        <v>41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6">
        <v>0</v>
      </c>
      <c r="D15" s="6">
        <v>2</v>
      </c>
      <c r="E15" s="18">
        <f t="shared" si="0"/>
        <v>2</v>
      </c>
      <c r="F15" s="6">
        <v>3</v>
      </c>
      <c r="G15" s="6">
        <v>0</v>
      </c>
      <c r="H15" s="18">
        <f t="shared" si="1"/>
        <v>3</v>
      </c>
      <c r="I15" s="18">
        <f t="shared" si="2"/>
        <v>5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6">
        <v>623</v>
      </c>
      <c r="D16" s="6">
        <v>767</v>
      </c>
      <c r="E16" s="18">
        <f t="shared" si="0"/>
        <v>1390</v>
      </c>
      <c r="F16" s="6">
        <v>102</v>
      </c>
      <c r="G16" s="6">
        <v>339</v>
      </c>
      <c r="H16" s="18">
        <f t="shared" si="1"/>
        <v>441</v>
      </c>
      <c r="I16" s="18">
        <f t="shared" si="2"/>
        <v>1831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6">
        <v>144555</v>
      </c>
      <c r="D17" s="6">
        <v>78915</v>
      </c>
      <c r="E17" s="18">
        <f t="shared" si="0"/>
        <v>223470</v>
      </c>
      <c r="F17" s="6">
        <v>91969</v>
      </c>
      <c r="G17" s="6">
        <v>149114</v>
      </c>
      <c r="H17" s="18">
        <f t="shared" si="1"/>
        <v>241083</v>
      </c>
      <c r="I17" s="18">
        <f t="shared" si="2"/>
        <v>464553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729</v>
      </c>
      <c r="D18" s="6">
        <v>592</v>
      </c>
      <c r="E18" s="18">
        <f t="shared" si="0"/>
        <v>1321</v>
      </c>
      <c r="F18" s="6">
        <v>372</v>
      </c>
      <c r="G18" s="6">
        <v>631</v>
      </c>
      <c r="H18" s="18">
        <f t="shared" si="1"/>
        <v>1003</v>
      </c>
      <c r="I18" s="18">
        <f t="shared" si="2"/>
        <v>2324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4275</v>
      </c>
      <c r="D19" s="6">
        <v>1159</v>
      </c>
      <c r="E19" s="18">
        <f t="shared" si="0"/>
        <v>5434</v>
      </c>
      <c r="F19" s="6">
        <v>2444</v>
      </c>
      <c r="G19" s="6">
        <v>5440</v>
      </c>
      <c r="H19" s="18">
        <f t="shared" si="1"/>
        <v>7884</v>
      </c>
      <c r="I19" s="18">
        <f t="shared" si="2"/>
        <v>13318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586377</v>
      </c>
      <c r="D20" s="19">
        <f aca="true" t="shared" si="3" ref="D20:I20">SUM(D5:D19)</f>
        <v>440733</v>
      </c>
      <c r="E20" s="19">
        <f t="shared" si="3"/>
        <v>1027110</v>
      </c>
      <c r="F20" s="19">
        <f t="shared" si="3"/>
        <v>285126</v>
      </c>
      <c r="G20" s="19">
        <f t="shared" si="3"/>
        <v>432001</v>
      </c>
      <c r="H20" s="19">
        <f t="shared" si="3"/>
        <v>717127</v>
      </c>
      <c r="I20" s="19">
        <f t="shared" si="3"/>
        <v>1744237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selection activeCell="S3" sqref="S3"/>
    </sheetView>
  </sheetViews>
  <sheetFormatPr defaultColWidth="8.796875" defaultRowHeight="14.25"/>
  <cols>
    <col min="1" max="1" width="9.296875" style="1" customWidth="1"/>
    <col min="2" max="2" width="26.3984375" style="1" customWidth="1"/>
    <col min="3" max="15" width="6.09765625" style="1" bestFit="1" customWidth="1"/>
    <col min="16" max="16" width="11.09765625" style="1" bestFit="1" customWidth="1"/>
    <col min="17" max="16384" width="8.8984375" style="1" customWidth="1"/>
  </cols>
  <sheetData>
    <row r="1" spans="1:16" ht="11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1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3" customFormat="1" ht="33.75">
      <c r="A4" s="16" t="s">
        <v>1</v>
      </c>
      <c r="B4" s="17" t="s">
        <v>2</v>
      </c>
      <c r="C4" s="21">
        <v>40513</v>
      </c>
      <c r="D4" s="21">
        <v>40544</v>
      </c>
      <c r="E4" s="21">
        <v>40575</v>
      </c>
      <c r="F4" s="21">
        <v>40603</v>
      </c>
      <c r="G4" s="21">
        <v>40634</v>
      </c>
      <c r="H4" s="21">
        <v>40664</v>
      </c>
      <c r="I4" s="21">
        <v>40695</v>
      </c>
      <c r="J4" s="21">
        <v>40725</v>
      </c>
      <c r="K4" s="21">
        <v>40756</v>
      </c>
      <c r="L4" s="21">
        <v>40787</v>
      </c>
      <c r="M4" s="21">
        <v>40817</v>
      </c>
      <c r="N4" s="21">
        <v>40848</v>
      </c>
      <c r="O4" s="21">
        <v>40878</v>
      </c>
      <c r="P4" s="22" t="s">
        <v>31</v>
      </c>
    </row>
    <row r="5" spans="1:32" ht="67.5">
      <c r="A5" s="4">
        <v>1</v>
      </c>
      <c r="B5" s="5" t="s">
        <v>4</v>
      </c>
      <c r="C5" s="13">
        <v>884040</v>
      </c>
      <c r="D5" s="13">
        <v>877882</v>
      </c>
      <c r="E5" s="13">
        <v>879751</v>
      </c>
      <c r="F5" s="13">
        <v>881620</v>
      </c>
      <c r="G5" s="13">
        <v>884320</v>
      </c>
      <c r="H5" s="13">
        <v>888029</v>
      </c>
      <c r="I5" s="13">
        <v>888055</v>
      </c>
      <c r="J5" s="13">
        <v>887631</v>
      </c>
      <c r="K5" s="13">
        <v>886433</v>
      </c>
      <c r="L5" s="13">
        <v>891802</v>
      </c>
      <c r="M5" s="13">
        <v>889861</v>
      </c>
      <c r="N5" s="13">
        <v>882229</v>
      </c>
      <c r="O5" s="13">
        <v>880653</v>
      </c>
      <c r="P5" s="18">
        <v>-1576</v>
      </c>
      <c r="Q5" s="7"/>
      <c r="R5" s="7"/>
      <c r="S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27" ht="90">
      <c r="A6" s="4">
        <v>2</v>
      </c>
      <c r="B6" s="9" t="s">
        <v>5</v>
      </c>
      <c r="C6" s="13">
        <v>2312</v>
      </c>
      <c r="D6" s="13">
        <v>2277</v>
      </c>
      <c r="E6" s="13">
        <v>2255</v>
      </c>
      <c r="F6" s="13">
        <v>2256</v>
      </c>
      <c r="G6" s="13">
        <v>2249</v>
      </c>
      <c r="H6" s="13">
        <v>2228</v>
      </c>
      <c r="I6" s="13">
        <v>2200</v>
      </c>
      <c r="J6" s="13">
        <v>2164</v>
      </c>
      <c r="K6" s="13">
        <v>2129</v>
      </c>
      <c r="L6" s="13">
        <v>2115</v>
      </c>
      <c r="M6" s="13">
        <v>2124</v>
      </c>
      <c r="N6" s="13">
        <v>2196</v>
      </c>
      <c r="O6" s="13">
        <v>2193</v>
      </c>
      <c r="P6" s="18">
        <v>-3</v>
      </c>
      <c r="Q6" s="7"/>
      <c r="R6" s="7"/>
      <c r="S6" s="7"/>
      <c r="U6" s="7"/>
      <c r="V6" s="7"/>
      <c r="W6" s="7"/>
      <c r="X6" s="7"/>
      <c r="Y6" s="7"/>
      <c r="Z6" s="7"/>
      <c r="AA6" s="7"/>
    </row>
    <row r="7" spans="1:27" ht="11.25">
      <c r="A7" s="4">
        <v>3</v>
      </c>
      <c r="B7" s="10" t="s">
        <v>6</v>
      </c>
      <c r="C7" s="13">
        <v>21821</v>
      </c>
      <c r="D7" s="13">
        <v>21816</v>
      </c>
      <c r="E7" s="13">
        <v>21766</v>
      </c>
      <c r="F7" s="13">
        <v>21725</v>
      </c>
      <c r="G7" s="13">
        <v>21676</v>
      </c>
      <c r="H7" s="13">
        <v>21707</v>
      </c>
      <c r="I7" s="13">
        <v>21662</v>
      </c>
      <c r="J7" s="13">
        <v>21665</v>
      </c>
      <c r="K7" s="13">
        <v>21686</v>
      </c>
      <c r="L7" s="13">
        <v>21750</v>
      </c>
      <c r="M7" s="13">
        <v>21778</v>
      </c>
      <c r="N7" s="13">
        <v>21580</v>
      </c>
      <c r="O7" s="13">
        <v>21529</v>
      </c>
      <c r="P7" s="18">
        <v>-51</v>
      </c>
      <c r="Q7" s="7"/>
      <c r="R7" s="7"/>
      <c r="S7" s="7"/>
      <c r="U7" s="7"/>
      <c r="V7" s="7"/>
      <c r="W7" s="7"/>
      <c r="X7" s="7"/>
      <c r="Y7" s="7"/>
      <c r="Z7" s="7"/>
      <c r="AA7" s="7"/>
    </row>
    <row r="8" spans="1:27" ht="11.25">
      <c r="A8" s="4">
        <v>4</v>
      </c>
      <c r="B8" s="5" t="s">
        <v>7</v>
      </c>
      <c r="C8" s="13">
        <v>28960</v>
      </c>
      <c r="D8" s="13">
        <v>29003</v>
      </c>
      <c r="E8" s="13">
        <v>29163</v>
      </c>
      <c r="F8" s="13">
        <v>29645</v>
      </c>
      <c r="G8" s="13">
        <v>29854</v>
      </c>
      <c r="H8" s="13">
        <v>30046</v>
      </c>
      <c r="I8" s="13">
        <v>30075</v>
      </c>
      <c r="J8" s="13">
        <v>30113</v>
      </c>
      <c r="K8" s="13">
        <v>31164</v>
      </c>
      <c r="L8" s="13">
        <v>35664</v>
      </c>
      <c r="M8" s="13">
        <v>37524</v>
      </c>
      <c r="N8" s="13">
        <v>38539</v>
      </c>
      <c r="O8" s="13">
        <v>39187</v>
      </c>
      <c r="P8" s="18">
        <v>648</v>
      </c>
      <c r="Q8" s="7"/>
      <c r="R8" s="7"/>
      <c r="S8" s="7"/>
      <c r="U8" s="7"/>
      <c r="V8" s="7"/>
      <c r="W8" s="7"/>
      <c r="X8" s="7"/>
      <c r="Y8" s="7"/>
      <c r="Z8" s="7"/>
      <c r="AA8" s="7"/>
    </row>
    <row r="9" spans="1:27" ht="33.75">
      <c r="A9" s="4">
        <v>5</v>
      </c>
      <c r="B9" s="5" t="s">
        <v>27</v>
      </c>
      <c r="C9" s="13">
        <v>1902</v>
      </c>
      <c r="D9" s="13">
        <v>1918</v>
      </c>
      <c r="E9" s="13">
        <v>1927</v>
      </c>
      <c r="F9" s="13">
        <v>1943</v>
      </c>
      <c r="G9" s="13">
        <v>1949</v>
      </c>
      <c r="H9" s="13">
        <v>1945</v>
      </c>
      <c r="I9" s="13">
        <v>1938</v>
      </c>
      <c r="J9" s="13">
        <v>1937</v>
      </c>
      <c r="K9" s="13">
        <v>1938</v>
      </c>
      <c r="L9" s="13">
        <v>1929</v>
      </c>
      <c r="M9" s="13">
        <v>1918</v>
      </c>
      <c r="N9" s="13">
        <v>1874</v>
      </c>
      <c r="O9" s="13">
        <v>1811</v>
      </c>
      <c r="P9" s="18">
        <v>-63</v>
      </c>
      <c r="Q9" s="7"/>
      <c r="R9" s="7"/>
      <c r="S9" s="7"/>
      <c r="U9" s="7"/>
      <c r="V9" s="7"/>
      <c r="W9" s="7"/>
      <c r="X9" s="7"/>
      <c r="Y9" s="7"/>
      <c r="Z9" s="7"/>
      <c r="AA9" s="7"/>
    </row>
    <row r="10" spans="1:27" ht="78.75">
      <c r="A10" s="4">
        <v>6</v>
      </c>
      <c r="B10" s="9" t="s">
        <v>8</v>
      </c>
      <c r="C10" s="13">
        <v>547906</v>
      </c>
      <c r="D10" s="13">
        <v>545645</v>
      </c>
      <c r="E10" s="13">
        <v>546150</v>
      </c>
      <c r="F10" s="13">
        <v>545273</v>
      </c>
      <c r="G10" s="13">
        <v>541384</v>
      </c>
      <c r="H10" s="13">
        <v>535220</v>
      </c>
      <c r="I10" s="13">
        <v>532328</v>
      </c>
      <c r="J10" s="13">
        <v>527301</v>
      </c>
      <c r="K10" s="13">
        <v>520107</v>
      </c>
      <c r="L10" s="13">
        <v>27419</v>
      </c>
      <c r="M10" s="13">
        <v>28501</v>
      </c>
      <c r="N10" s="13">
        <v>29036</v>
      </c>
      <c r="O10" s="13">
        <v>31092</v>
      </c>
      <c r="P10" s="18">
        <v>2056</v>
      </c>
      <c r="Q10" s="7"/>
      <c r="R10" s="7"/>
      <c r="S10" s="7"/>
      <c r="U10" s="7"/>
      <c r="V10" s="7"/>
      <c r="W10" s="7"/>
      <c r="X10" s="7"/>
      <c r="Y10" s="7"/>
      <c r="Z10" s="7"/>
      <c r="AA10" s="7"/>
    </row>
    <row r="11" spans="1:27" ht="45">
      <c r="A11" s="4">
        <v>7</v>
      </c>
      <c r="B11" s="10" t="s">
        <v>9</v>
      </c>
      <c r="C11" s="13">
        <v>1972</v>
      </c>
      <c r="D11" s="13">
        <v>1891</v>
      </c>
      <c r="E11" s="13">
        <v>1881</v>
      </c>
      <c r="F11" s="13">
        <v>1908</v>
      </c>
      <c r="G11" s="13">
        <v>1924</v>
      </c>
      <c r="H11" s="13">
        <v>1913</v>
      </c>
      <c r="I11" s="13">
        <v>1884</v>
      </c>
      <c r="J11" s="13">
        <v>1881</v>
      </c>
      <c r="K11" s="13">
        <v>1885</v>
      </c>
      <c r="L11" s="13">
        <v>1912</v>
      </c>
      <c r="M11" s="13">
        <v>1928</v>
      </c>
      <c r="N11" s="13">
        <v>1950</v>
      </c>
      <c r="O11" s="13">
        <v>1822</v>
      </c>
      <c r="P11" s="18">
        <v>-128</v>
      </c>
      <c r="Q11" s="7"/>
      <c r="R11" s="7"/>
      <c r="S11" s="7"/>
      <c r="U11" s="7"/>
      <c r="V11" s="7"/>
      <c r="W11" s="7"/>
      <c r="X11" s="7"/>
      <c r="Y11" s="7"/>
      <c r="Z11" s="7"/>
      <c r="AA11" s="7"/>
    </row>
    <row r="12" spans="1:27" ht="67.5">
      <c r="A12" s="4" t="s">
        <v>10</v>
      </c>
      <c r="B12" s="12" t="s">
        <v>11</v>
      </c>
      <c r="C12" s="13">
        <v>358995</v>
      </c>
      <c r="D12" s="13">
        <v>360425</v>
      </c>
      <c r="E12" s="13">
        <v>361544</v>
      </c>
      <c r="F12" s="13">
        <v>363098</v>
      </c>
      <c r="G12" s="13">
        <v>359821</v>
      </c>
      <c r="H12" s="13">
        <v>361364</v>
      </c>
      <c r="I12" s="13">
        <v>362633</v>
      </c>
      <c r="J12" s="13">
        <v>360695</v>
      </c>
      <c r="K12" s="13">
        <v>361807</v>
      </c>
      <c r="L12" s="13">
        <v>360949</v>
      </c>
      <c r="M12" s="13">
        <v>361027</v>
      </c>
      <c r="N12" s="13">
        <v>361981</v>
      </c>
      <c r="O12" s="13">
        <v>363665</v>
      </c>
      <c r="P12" s="18">
        <v>1684</v>
      </c>
      <c r="Q12" s="7"/>
      <c r="R12" s="7"/>
      <c r="S12" s="7"/>
      <c r="U12" s="7"/>
      <c r="V12" s="7"/>
      <c r="W12" s="7"/>
      <c r="X12" s="7"/>
      <c r="Y12" s="7"/>
      <c r="Z12" s="7"/>
      <c r="AA12" s="7"/>
    </row>
    <row r="13" spans="1:27" ht="101.25">
      <c r="A13" s="4">
        <v>10</v>
      </c>
      <c r="B13" s="9" t="s">
        <v>12</v>
      </c>
      <c r="C13" s="13">
        <v>7487</v>
      </c>
      <c r="D13" s="13">
        <v>7437</v>
      </c>
      <c r="E13" s="13">
        <v>7413</v>
      </c>
      <c r="F13" s="13">
        <v>7448</v>
      </c>
      <c r="G13" s="13">
        <v>7363</v>
      </c>
      <c r="H13" s="13">
        <v>6815</v>
      </c>
      <c r="I13" s="13">
        <v>6829</v>
      </c>
      <c r="J13" s="13">
        <v>7350</v>
      </c>
      <c r="K13" s="13">
        <v>7411</v>
      </c>
      <c r="L13" s="13">
        <v>7683</v>
      </c>
      <c r="M13" s="13">
        <v>7734</v>
      </c>
      <c r="N13" s="13">
        <v>7675</v>
      </c>
      <c r="O13" s="13">
        <v>7576</v>
      </c>
      <c r="P13" s="18">
        <v>-99</v>
      </c>
      <c r="Q13" s="7"/>
      <c r="R13" s="7"/>
      <c r="S13" s="7"/>
      <c r="U13" s="7"/>
      <c r="V13" s="7"/>
      <c r="W13" s="7"/>
      <c r="X13" s="7"/>
      <c r="Y13" s="7"/>
      <c r="Z13" s="7"/>
      <c r="AA13" s="7"/>
    </row>
    <row r="14" spans="1:27" ht="112.5">
      <c r="A14" s="4" t="s">
        <v>13</v>
      </c>
      <c r="B14" s="9" t="s">
        <v>14</v>
      </c>
      <c r="C14" s="13">
        <v>80</v>
      </c>
      <c r="D14" s="13">
        <v>80</v>
      </c>
      <c r="E14" s="13">
        <v>79</v>
      </c>
      <c r="F14" s="13">
        <v>95</v>
      </c>
      <c r="G14" s="13">
        <v>100</v>
      </c>
      <c r="H14" s="13">
        <v>100</v>
      </c>
      <c r="I14" s="13">
        <v>101</v>
      </c>
      <c r="J14" s="13">
        <v>81</v>
      </c>
      <c r="K14" s="13">
        <v>79</v>
      </c>
      <c r="L14" s="13">
        <v>77</v>
      </c>
      <c r="M14" s="13">
        <v>80</v>
      </c>
      <c r="N14" s="13">
        <v>86</v>
      </c>
      <c r="O14" s="13">
        <v>61</v>
      </c>
      <c r="P14" s="18">
        <v>-25</v>
      </c>
      <c r="R14" s="7"/>
      <c r="S14" s="7"/>
      <c r="U14" s="7"/>
      <c r="V14" s="7"/>
      <c r="W14" s="7"/>
      <c r="X14" s="7"/>
      <c r="Y14" s="7"/>
      <c r="Z14" s="7"/>
      <c r="AA14" s="7"/>
    </row>
    <row r="15" spans="1:27" ht="22.5">
      <c r="A15" s="4">
        <v>13</v>
      </c>
      <c r="B15" s="12" t="s">
        <v>25</v>
      </c>
      <c r="C15" s="13">
        <v>107</v>
      </c>
      <c r="D15" s="13">
        <v>106</v>
      </c>
      <c r="E15" s="13">
        <v>110</v>
      </c>
      <c r="F15" s="13">
        <v>110</v>
      </c>
      <c r="G15" s="13">
        <v>110</v>
      </c>
      <c r="H15" s="13">
        <v>111</v>
      </c>
      <c r="I15" s="13">
        <v>111</v>
      </c>
      <c r="J15" s="13">
        <v>112</v>
      </c>
      <c r="K15" s="13">
        <v>113</v>
      </c>
      <c r="L15" s="13">
        <v>114</v>
      </c>
      <c r="M15" s="13">
        <v>113</v>
      </c>
      <c r="N15" s="13">
        <v>113</v>
      </c>
      <c r="O15" s="13">
        <v>95</v>
      </c>
      <c r="P15" s="18">
        <v>-18</v>
      </c>
      <c r="R15" s="7"/>
      <c r="S15" s="7"/>
      <c r="U15" s="7"/>
      <c r="V15" s="7"/>
      <c r="W15" s="7"/>
      <c r="X15" s="7"/>
      <c r="Y15" s="7"/>
      <c r="Z15" s="7"/>
      <c r="AA15" s="7"/>
    </row>
    <row r="16" spans="1:27" ht="45">
      <c r="A16" s="4">
        <v>14</v>
      </c>
      <c r="B16" s="12" t="s">
        <v>15</v>
      </c>
      <c r="C16" s="13">
        <v>2639</v>
      </c>
      <c r="D16" s="13">
        <v>2632</v>
      </c>
      <c r="E16" s="13">
        <v>2612</v>
      </c>
      <c r="F16" s="13">
        <v>2593</v>
      </c>
      <c r="G16" s="13">
        <v>2522</v>
      </c>
      <c r="H16" s="13">
        <v>2514</v>
      </c>
      <c r="I16" s="13">
        <v>2499</v>
      </c>
      <c r="J16" s="13">
        <v>2460</v>
      </c>
      <c r="K16" s="13">
        <v>2444</v>
      </c>
      <c r="L16" s="13">
        <v>2420</v>
      </c>
      <c r="M16" s="13">
        <v>2404</v>
      </c>
      <c r="N16" s="13">
        <v>2369</v>
      </c>
      <c r="O16" s="13">
        <v>2369</v>
      </c>
      <c r="P16" s="18">
        <v>0</v>
      </c>
      <c r="Q16" s="7"/>
      <c r="R16" s="7"/>
      <c r="S16" s="7"/>
      <c r="U16" s="7"/>
      <c r="V16" s="7"/>
      <c r="W16" s="7"/>
      <c r="X16" s="7"/>
      <c r="Y16" s="7"/>
      <c r="Z16" s="7"/>
      <c r="AA16" s="7"/>
    </row>
    <row r="17" spans="1:27" ht="11.25">
      <c r="A17" s="4">
        <v>15</v>
      </c>
      <c r="B17" s="12" t="s">
        <v>16</v>
      </c>
      <c r="C17" s="13">
        <v>25547</v>
      </c>
      <c r="D17" s="13">
        <v>26410</v>
      </c>
      <c r="E17" s="13">
        <v>27023</v>
      </c>
      <c r="F17" s="13">
        <v>27799</v>
      </c>
      <c r="G17" s="13">
        <v>28297</v>
      </c>
      <c r="H17" s="13">
        <v>29203</v>
      </c>
      <c r="I17" s="13">
        <v>29919</v>
      </c>
      <c r="J17" s="13">
        <v>30674</v>
      </c>
      <c r="K17" s="13">
        <v>30531</v>
      </c>
      <c r="L17" s="13">
        <v>417732</v>
      </c>
      <c r="M17" s="13">
        <v>439533</v>
      </c>
      <c r="N17" s="13">
        <v>452686</v>
      </c>
      <c r="O17" s="13">
        <v>464448</v>
      </c>
      <c r="P17" s="18">
        <v>11762</v>
      </c>
      <c r="Q17" s="7"/>
      <c r="R17" s="7"/>
      <c r="S17" s="7"/>
      <c r="U17" s="7"/>
      <c r="V17" s="7"/>
      <c r="W17" s="7"/>
      <c r="X17" s="7"/>
      <c r="Y17" s="7"/>
      <c r="Z17" s="7"/>
      <c r="AA17" s="7"/>
    </row>
    <row r="18" spans="1:27" ht="22.5">
      <c r="A18" s="4">
        <v>16</v>
      </c>
      <c r="B18" s="12" t="s">
        <v>17</v>
      </c>
      <c r="C18" s="13">
        <v>2401</v>
      </c>
      <c r="D18" s="13">
        <v>2380</v>
      </c>
      <c r="E18" s="13">
        <v>2353</v>
      </c>
      <c r="F18" s="13">
        <v>2336</v>
      </c>
      <c r="G18" s="13">
        <v>2321</v>
      </c>
      <c r="H18" s="13">
        <v>2295</v>
      </c>
      <c r="I18" s="13">
        <v>2287</v>
      </c>
      <c r="J18" s="13">
        <v>2275</v>
      </c>
      <c r="K18" s="13">
        <v>2258</v>
      </c>
      <c r="L18" s="13">
        <v>3044</v>
      </c>
      <c r="M18" s="13">
        <v>3060</v>
      </c>
      <c r="N18" s="13">
        <v>3025</v>
      </c>
      <c r="O18" s="13">
        <v>2955</v>
      </c>
      <c r="P18" s="18">
        <v>-70</v>
      </c>
      <c r="R18" s="7"/>
      <c r="S18" s="7"/>
      <c r="U18" s="7"/>
      <c r="V18" s="7"/>
      <c r="W18" s="7"/>
      <c r="X18" s="7"/>
      <c r="Y18" s="7"/>
      <c r="Z18" s="7"/>
      <c r="AA18" s="7"/>
    </row>
    <row r="19" spans="1:27" ht="11.25">
      <c r="A19" s="4">
        <v>17</v>
      </c>
      <c r="B19" s="12" t="s">
        <v>24</v>
      </c>
      <c r="C19" s="13">
        <v>16776</v>
      </c>
      <c r="D19" s="13">
        <v>16413</v>
      </c>
      <c r="E19" s="13">
        <v>16300</v>
      </c>
      <c r="F19" s="13">
        <v>16244</v>
      </c>
      <c r="G19" s="13">
        <v>16198</v>
      </c>
      <c r="H19" s="13">
        <v>16161</v>
      </c>
      <c r="I19" s="13">
        <v>16027</v>
      </c>
      <c r="J19" s="13">
        <v>15977</v>
      </c>
      <c r="K19" s="13">
        <v>15978</v>
      </c>
      <c r="L19" s="13">
        <v>15968</v>
      </c>
      <c r="M19" s="13">
        <v>16038</v>
      </c>
      <c r="N19" s="13">
        <v>15952</v>
      </c>
      <c r="O19" s="13">
        <v>16073</v>
      </c>
      <c r="P19" s="18">
        <v>121</v>
      </c>
      <c r="Q19" s="7"/>
      <c r="R19" s="7"/>
      <c r="S19" s="7"/>
      <c r="U19" s="7"/>
      <c r="V19" s="7"/>
      <c r="W19" s="7"/>
      <c r="X19" s="7"/>
      <c r="Y19" s="7"/>
      <c r="Z19" s="7"/>
      <c r="AA19" s="7"/>
    </row>
    <row r="20" spans="1:27" s="15" customFormat="1" ht="11.25">
      <c r="A20" s="20"/>
      <c r="B20" s="20" t="s">
        <v>3</v>
      </c>
      <c r="C20" s="19">
        <v>1902945</v>
      </c>
      <c r="D20" s="19">
        <v>1896315</v>
      </c>
      <c r="E20" s="19">
        <v>1900327</v>
      </c>
      <c r="F20" s="19">
        <v>1904093</v>
      </c>
      <c r="G20" s="19">
        <v>1900088</v>
      </c>
      <c r="H20" s="19">
        <v>1899651</v>
      </c>
      <c r="I20" s="19">
        <v>1898548</v>
      </c>
      <c r="J20" s="19">
        <v>1892316</v>
      </c>
      <c r="K20" s="19">
        <v>1885963</v>
      </c>
      <c r="L20" s="19">
        <v>1790578</v>
      </c>
      <c r="M20" s="19">
        <v>1813623</v>
      </c>
      <c r="N20" s="19">
        <v>1821291</v>
      </c>
      <c r="O20" s="19">
        <v>1835529</v>
      </c>
      <c r="P20" s="19">
        <v>14238</v>
      </c>
      <c r="Q20" s="14"/>
      <c r="R20" s="14"/>
      <c r="S20" s="14"/>
      <c r="U20" s="14"/>
      <c r="V20" s="14"/>
      <c r="W20" s="14"/>
      <c r="X20" s="14"/>
      <c r="Y20" s="14"/>
      <c r="Z20" s="14"/>
      <c r="AA20" s="14"/>
    </row>
    <row r="21" spans="16:27" ht="11.25">
      <c r="P21" s="3"/>
      <c r="R21" s="7"/>
      <c r="S21" s="7"/>
      <c r="U21" s="7"/>
      <c r="V21" s="7"/>
      <c r="W21" s="7"/>
      <c r="X21" s="7"/>
      <c r="Y21" s="7"/>
      <c r="Z21" s="7"/>
      <c r="AA21" s="7"/>
    </row>
    <row r="22" spans="18:27" ht="11.25">
      <c r="R22" s="7"/>
      <c r="S22" s="7"/>
      <c r="U22" s="7"/>
      <c r="V22" s="7"/>
      <c r="W22" s="7"/>
      <c r="X22" s="7"/>
      <c r="Y22" s="7"/>
      <c r="Z22" s="7"/>
      <c r="AA22" s="7"/>
    </row>
    <row r="23" spans="2:27" ht="11.25">
      <c r="B23" s="1" t="s">
        <v>53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S23" s="7"/>
      <c r="U23" s="7"/>
      <c r="V23" s="7"/>
      <c r="W23" s="7"/>
      <c r="X23" s="7"/>
      <c r="Y23" s="7"/>
      <c r="Z23" s="7"/>
      <c r="AA23" s="7"/>
    </row>
    <row r="24" spans="3:27" ht="11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U24" s="7"/>
      <c r="V24" s="7"/>
      <c r="W24" s="7"/>
      <c r="X24" s="7"/>
      <c r="Y24" s="7"/>
      <c r="Z24" s="7"/>
      <c r="AA24" s="7"/>
    </row>
    <row r="25" spans="18:27" ht="11.25">
      <c r="R25" s="7"/>
      <c r="S25" s="7"/>
      <c r="U25" s="7"/>
      <c r="V25" s="7"/>
      <c r="W25" s="7"/>
      <c r="X25" s="7"/>
      <c r="Y25" s="7"/>
      <c r="Z25" s="7"/>
      <c r="AA25" s="7"/>
    </row>
    <row r="26" spans="18:27" ht="11.25">
      <c r="R26" s="7"/>
      <c r="S26" s="7"/>
      <c r="U26" s="7"/>
      <c r="V26" s="7"/>
      <c r="W26" s="7"/>
      <c r="X26" s="7"/>
      <c r="Y26" s="7"/>
      <c r="Z26" s="7"/>
      <c r="AA26" s="7"/>
    </row>
    <row r="27" spans="18:27" ht="11.25">
      <c r="R27" s="7"/>
      <c r="S27" s="7"/>
      <c r="U27" s="7"/>
      <c r="V27" s="7"/>
      <c r="W27" s="7"/>
      <c r="X27" s="7"/>
      <c r="Y27" s="7"/>
      <c r="Z27" s="7"/>
      <c r="AA27" s="7"/>
    </row>
    <row r="28" spans="18:27" ht="11.25">
      <c r="R28" s="7"/>
      <c r="S28" s="7"/>
      <c r="U28" s="7"/>
      <c r="V28" s="7"/>
      <c r="W28" s="7"/>
      <c r="X28" s="7"/>
      <c r="Y28" s="7"/>
      <c r="Z28" s="7"/>
      <c r="AA28" s="7"/>
    </row>
    <row r="29" spans="18:27" ht="11.25">
      <c r="R29" s="7"/>
      <c r="S29" s="7"/>
      <c r="U29" s="7"/>
      <c r="V29" s="7"/>
      <c r="W29" s="7"/>
      <c r="X29" s="7"/>
      <c r="Y29" s="7"/>
      <c r="Z29" s="7"/>
      <c r="AA29" s="7"/>
    </row>
    <row r="30" spans="18:27" ht="11.25">
      <c r="R30" s="7"/>
      <c r="S30" s="7"/>
      <c r="U30" s="7"/>
      <c r="V30" s="7"/>
      <c r="W30" s="7"/>
      <c r="X30" s="7"/>
      <c r="Y30" s="7"/>
      <c r="Z30" s="7"/>
      <c r="AA30" s="7"/>
    </row>
    <row r="31" spans="18:27" ht="11.25">
      <c r="R31" s="7"/>
      <c r="S31" s="7"/>
      <c r="U31" s="7"/>
      <c r="V31" s="7"/>
      <c r="W31" s="7"/>
      <c r="X31" s="7"/>
      <c r="Y31" s="7"/>
      <c r="Z31" s="7"/>
      <c r="AA31" s="7"/>
    </row>
    <row r="32" spans="18:27" ht="11.25">
      <c r="R32" s="7"/>
      <c r="S32" s="7"/>
      <c r="U32" s="7"/>
      <c r="V32" s="7"/>
      <c r="W32" s="7"/>
      <c r="X32" s="7"/>
      <c r="Y32" s="7"/>
      <c r="Z32" s="7"/>
      <c r="AA32" s="7"/>
    </row>
    <row r="33" spans="18:27" ht="11.25">
      <c r="R33" s="7"/>
      <c r="S33" s="7"/>
      <c r="U33" s="7"/>
      <c r="V33" s="7"/>
      <c r="W33" s="7"/>
      <c r="X33" s="7"/>
      <c r="Y33" s="7"/>
      <c r="Z33" s="7"/>
      <c r="AA33" s="7"/>
    </row>
    <row r="34" spans="18:27" ht="11.25">
      <c r="R34" s="7"/>
      <c r="S34" s="7"/>
      <c r="U34" s="7"/>
      <c r="V34" s="7"/>
      <c r="W34" s="7"/>
      <c r="X34" s="7"/>
      <c r="Y34" s="7"/>
      <c r="Z34" s="7"/>
      <c r="AA34" s="7"/>
    </row>
    <row r="35" spans="18:27" ht="11.25">
      <c r="R35" s="7"/>
      <c r="S35" s="7"/>
      <c r="U35" s="7"/>
      <c r="V35" s="7"/>
      <c r="W35" s="7"/>
      <c r="X35" s="7"/>
      <c r="Y35" s="7"/>
      <c r="Z35" s="7"/>
      <c r="AA35" s="7"/>
    </row>
    <row r="36" spans="18:27" ht="11.25">
      <c r="R36" s="7"/>
      <c r="S36" s="7"/>
      <c r="U36" s="7"/>
      <c r="V36" s="7"/>
      <c r="W36" s="7"/>
      <c r="X36" s="7"/>
      <c r="Y36" s="7"/>
      <c r="Z36" s="7"/>
      <c r="AA36" s="7"/>
    </row>
    <row r="37" spans="18:27" ht="11.25">
      <c r="R37" s="7"/>
      <c r="S37" s="7"/>
      <c r="U37" s="7"/>
      <c r="V37" s="7"/>
      <c r="W37" s="7"/>
      <c r="X37" s="7"/>
      <c r="Y37" s="7"/>
      <c r="Z37" s="7"/>
      <c r="AA37" s="7"/>
    </row>
    <row r="38" spans="18:27" ht="11.25">
      <c r="R38" s="7"/>
      <c r="S38" s="7"/>
      <c r="U38" s="7"/>
      <c r="V38" s="7"/>
      <c r="W38" s="7"/>
      <c r="X38" s="7"/>
      <c r="Y38" s="7"/>
      <c r="Z38" s="7"/>
      <c r="AA38" s="7"/>
    </row>
    <row r="39" spans="18:27" ht="11.25">
      <c r="R39" s="7"/>
      <c r="S39" s="7"/>
      <c r="U39" s="7"/>
      <c r="V39" s="7"/>
      <c r="W39" s="7"/>
      <c r="X39" s="7"/>
      <c r="Y39" s="7"/>
      <c r="Z39" s="7"/>
      <c r="AA39" s="7"/>
    </row>
    <row r="40" spans="18:27" ht="11.25">
      <c r="R40" s="7"/>
      <c r="S40" s="7"/>
      <c r="U40" s="7"/>
      <c r="V40" s="7"/>
      <c r="W40" s="7"/>
      <c r="X40" s="7"/>
      <c r="Y40" s="7"/>
      <c r="Z40" s="7"/>
      <c r="AA40" s="7"/>
    </row>
    <row r="41" spans="18:27" ht="11.25">
      <c r="R41" s="7"/>
      <c r="S41" s="7"/>
      <c r="U41" s="7"/>
      <c r="V41" s="7"/>
      <c r="W41" s="7"/>
      <c r="X41" s="7"/>
      <c r="Y41" s="7"/>
      <c r="Z41" s="7"/>
      <c r="AA41" s="7"/>
    </row>
    <row r="42" spans="18:27" ht="11.25">
      <c r="R42" s="7"/>
      <c r="S42" s="7"/>
      <c r="U42" s="7"/>
      <c r="V42" s="7"/>
      <c r="W42" s="7"/>
      <c r="X42" s="7"/>
      <c r="Y42" s="7"/>
      <c r="Z42" s="7"/>
      <c r="AA42" s="7"/>
    </row>
    <row r="43" spans="18:27" ht="11.25">
      <c r="R43" s="7"/>
      <c r="S43" s="7"/>
      <c r="U43" s="7"/>
      <c r="V43" s="7"/>
      <c r="W43" s="7"/>
      <c r="X43" s="7"/>
      <c r="Y43" s="7"/>
      <c r="Z43" s="7"/>
      <c r="AA43" s="7"/>
    </row>
    <row r="44" spans="18:19" ht="11.25">
      <c r="R44" s="7"/>
      <c r="S44" s="7"/>
    </row>
    <row r="45" spans="18:19" ht="11.25">
      <c r="R45" s="7"/>
      <c r="S45" s="7"/>
    </row>
    <row r="46" spans="18:19" ht="11.25">
      <c r="R46" s="7"/>
      <c r="S46" s="7"/>
    </row>
    <row r="47" spans="18:19" ht="11.25">
      <c r="R47" s="7"/>
      <c r="S47" s="7"/>
    </row>
    <row r="48" spans="18:19" ht="11.25">
      <c r="R48" s="7"/>
      <c r="S48" s="7"/>
    </row>
    <row r="49" spans="18:19" ht="11.25">
      <c r="R49" s="7"/>
      <c r="S49" s="7"/>
    </row>
    <row r="50" spans="18:19" ht="11.25">
      <c r="R50" s="7"/>
      <c r="S50" s="7"/>
    </row>
    <row r="51" spans="18:19" ht="11.25">
      <c r="R51" s="7"/>
      <c r="S51" s="7"/>
    </row>
    <row r="52" spans="18:19" ht="11.25">
      <c r="R52" s="7"/>
      <c r="S52" s="7"/>
    </row>
    <row r="53" spans="18:19" ht="11.25">
      <c r="R53" s="7"/>
      <c r="S53" s="7"/>
    </row>
    <row r="54" spans="18:19" ht="11.25">
      <c r="R54" s="7"/>
      <c r="S54" s="7"/>
    </row>
    <row r="55" spans="18:19" ht="11.25">
      <c r="R55" s="7"/>
      <c r="S55" s="7"/>
    </row>
    <row r="56" spans="18:19" ht="11.25">
      <c r="R56" s="7"/>
      <c r="S56" s="7"/>
    </row>
    <row r="57" spans="18:19" ht="11.25">
      <c r="R57" s="7"/>
      <c r="S57" s="7"/>
    </row>
    <row r="58" spans="18:19" ht="11.25">
      <c r="R58" s="7"/>
      <c r="S58" s="7"/>
    </row>
  </sheetData>
  <sheetProtection/>
  <mergeCells count="2">
    <mergeCell ref="A2:P2"/>
    <mergeCell ref="A1:P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F57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7.69921875" style="1" bestFit="1" customWidth="1"/>
    <col min="2" max="2" width="26.3984375" style="1" customWidth="1"/>
    <col min="3" max="9" width="6.09765625" style="1" bestFit="1" customWidth="1"/>
    <col min="10" max="15" width="8.3984375" style="1" customWidth="1"/>
    <col min="16" max="16" width="10.296875" style="1" bestFit="1" customWidth="1"/>
    <col min="17" max="16384" width="8.8984375" style="1" customWidth="1"/>
  </cols>
  <sheetData>
    <row r="1" spans="1:16" ht="11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1.25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3" customFormat="1" ht="33.75">
      <c r="A4" s="16" t="s">
        <v>1</v>
      </c>
      <c r="B4" s="17" t="s">
        <v>2</v>
      </c>
      <c r="C4" s="21">
        <v>40878</v>
      </c>
      <c r="D4" s="21">
        <v>40909</v>
      </c>
      <c r="E4" s="21">
        <v>40940</v>
      </c>
      <c r="F4" s="21">
        <v>40969</v>
      </c>
      <c r="G4" s="21">
        <v>41000</v>
      </c>
      <c r="H4" s="21">
        <v>41030</v>
      </c>
      <c r="I4" s="21">
        <v>41061</v>
      </c>
      <c r="J4" s="21">
        <v>41091</v>
      </c>
      <c r="K4" s="21">
        <v>41122</v>
      </c>
      <c r="L4" s="21">
        <v>41153</v>
      </c>
      <c r="M4" s="21">
        <v>41183</v>
      </c>
      <c r="N4" s="21">
        <v>41214</v>
      </c>
      <c r="O4" s="21">
        <v>41244</v>
      </c>
      <c r="P4" s="22" t="s">
        <v>65</v>
      </c>
    </row>
    <row r="5" spans="1:32" ht="67.5">
      <c r="A5" s="4">
        <v>1</v>
      </c>
      <c r="B5" s="5" t="s">
        <v>4</v>
      </c>
      <c r="C5" s="13">
        <f>'dekemvri 2011'!I5</f>
        <v>880653</v>
      </c>
      <c r="D5" s="13">
        <f>'januari 2012'!I5</f>
        <v>872750</v>
      </c>
      <c r="E5" s="13">
        <f>'fevruari 2012'!I5</f>
        <v>866453</v>
      </c>
      <c r="F5" s="13">
        <f>'mart 2012'!I5</f>
        <v>864468</v>
      </c>
      <c r="G5" s="13">
        <f>'april 2012'!I5</f>
        <v>865620</v>
      </c>
      <c r="H5" s="13">
        <f>'maj 2012'!I5</f>
        <v>868862</v>
      </c>
      <c r="I5" s="13">
        <f>'juni 2012'!I5</f>
        <v>866737</v>
      </c>
      <c r="J5" s="13">
        <f>'juli 2012'!I5</f>
        <v>856203</v>
      </c>
      <c r="K5" s="13">
        <f>'avgust 2012'!I5</f>
        <v>855627</v>
      </c>
      <c r="L5" s="13">
        <f>'septemvri 2012'!I5</f>
        <v>841703</v>
      </c>
      <c r="M5" s="13">
        <f>'oktomvri 2012'!I5</f>
        <v>847907</v>
      </c>
      <c r="N5" s="13">
        <f>'noemvri 2012'!I5</f>
        <v>828711</v>
      </c>
      <c r="O5" s="13">
        <f>'dekemvri 2012'!I5</f>
        <v>839988</v>
      </c>
      <c r="P5" s="18">
        <f>O5-N5</f>
        <v>11277</v>
      </c>
      <c r="Q5" s="7"/>
      <c r="R5" s="7"/>
      <c r="S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27" ht="90">
      <c r="A6" s="4">
        <v>2</v>
      </c>
      <c r="B6" s="9" t="s">
        <v>5</v>
      </c>
      <c r="C6" s="13">
        <f>'dekemvri 2011'!I6</f>
        <v>2193</v>
      </c>
      <c r="D6" s="13">
        <f>'januari 2012'!I6</f>
        <v>2166</v>
      </c>
      <c r="E6" s="13">
        <f>'fevruari 2012'!I6</f>
        <v>2147</v>
      </c>
      <c r="F6" s="13">
        <f>'mart 2012'!I6</f>
        <v>2117</v>
      </c>
      <c r="G6" s="13">
        <f>'april 2012'!I6</f>
        <v>2109</v>
      </c>
      <c r="H6" s="13">
        <f>'maj 2012'!I6</f>
        <v>1907</v>
      </c>
      <c r="I6" s="13">
        <f>'juni 2012'!I6</f>
        <v>1939</v>
      </c>
      <c r="J6" s="13">
        <f>'juli 2012'!I6</f>
        <v>1900</v>
      </c>
      <c r="K6" s="13">
        <f>'avgust 2012'!I6</f>
        <v>1898</v>
      </c>
      <c r="L6" s="13">
        <f>'septemvri 2012'!I6</f>
        <v>1876</v>
      </c>
      <c r="M6" s="13">
        <f>'oktomvri 2012'!I6</f>
        <v>1857</v>
      </c>
      <c r="N6" s="13">
        <f>'noemvri 2012'!I6</f>
        <v>1840</v>
      </c>
      <c r="O6" s="13">
        <f>'dekemvri 2012'!I6</f>
        <v>1822</v>
      </c>
      <c r="P6" s="18">
        <f aca="true" t="shared" si="0" ref="P6:P20">O6-N6</f>
        <v>-18</v>
      </c>
      <c r="Q6" s="7"/>
      <c r="R6" s="7"/>
      <c r="S6" s="7"/>
      <c r="U6" s="7"/>
      <c r="V6" s="7"/>
      <c r="W6" s="7"/>
      <c r="X6" s="7"/>
      <c r="Y6" s="7"/>
      <c r="Z6" s="7"/>
      <c r="AA6" s="7"/>
    </row>
    <row r="7" spans="1:27" ht="11.25">
      <c r="A7" s="4">
        <v>3</v>
      </c>
      <c r="B7" s="10" t="s">
        <v>6</v>
      </c>
      <c r="C7" s="13">
        <f>'dekemvri 2011'!I7</f>
        <v>21529</v>
      </c>
      <c r="D7" s="13">
        <f>'januari 2012'!I7</f>
        <v>21454</v>
      </c>
      <c r="E7" s="13">
        <f>'fevruari 2012'!I7</f>
        <v>21499</v>
      </c>
      <c r="F7" s="13">
        <f>'mart 2012'!I7</f>
        <v>23220</v>
      </c>
      <c r="G7" s="13">
        <f>'april 2012'!I7</f>
        <v>23234</v>
      </c>
      <c r="H7" s="13">
        <f>'maj 2012'!I7</f>
        <v>23280</v>
      </c>
      <c r="I7" s="13">
        <f>'juni 2012'!I7</f>
        <v>22928</v>
      </c>
      <c r="J7" s="13">
        <f>'juli 2012'!I7</f>
        <v>20610</v>
      </c>
      <c r="K7" s="13">
        <f>'avgust 2012'!I7</f>
        <v>20506</v>
      </c>
      <c r="L7" s="13">
        <f>'septemvri 2012'!I7</f>
        <v>19574</v>
      </c>
      <c r="M7" s="13">
        <f>'oktomvri 2012'!I7</f>
        <v>19420</v>
      </c>
      <c r="N7" s="13">
        <f>'noemvri 2012'!I7</f>
        <v>18697</v>
      </c>
      <c r="O7" s="13">
        <f>'dekemvri 2012'!I7</f>
        <v>18756</v>
      </c>
      <c r="P7" s="18">
        <f t="shared" si="0"/>
        <v>59</v>
      </c>
      <c r="Q7" s="7"/>
      <c r="R7" s="7"/>
      <c r="S7" s="7"/>
      <c r="U7" s="7"/>
      <c r="V7" s="7"/>
      <c r="W7" s="7"/>
      <c r="X7" s="7"/>
      <c r="Y7" s="7"/>
      <c r="Z7" s="7"/>
      <c r="AA7" s="7"/>
    </row>
    <row r="8" spans="1:27" ht="11.25">
      <c r="A8" s="4">
        <v>4</v>
      </c>
      <c r="B8" s="5" t="s">
        <v>7</v>
      </c>
      <c r="C8" s="13">
        <f>'dekemvri 2011'!I8</f>
        <v>39187</v>
      </c>
      <c r="D8" s="13">
        <f>'januari 2012'!I8</f>
        <v>39304</v>
      </c>
      <c r="E8" s="13">
        <f>'fevruari 2012'!I8</f>
        <v>39730</v>
      </c>
      <c r="F8" s="13">
        <f>'mart 2012'!I8</f>
        <v>40910</v>
      </c>
      <c r="G8" s="13">
        <f>'april 2012'!I8</f>
        <v>42495</v>
      </c>
      <c r="H8" s="13">
        <f>'maj 2012'!I8</f>
        <v>42619</v>
      </c>
      <c r="I8" s="13">
        <f>'juni 2012'!I8</f>
        <v>41869</v>
      </c>
      <c r="J8" s="13">
        <f>'juli 2012'!I8</f>
        <v>40349</v>
      </c>
      <c r="K8" s="13">
        <f>'avgust 2012'!I8</f>
        <v>40519</v>
      </c>
      <c r="L8" s="13">
        <f>'septemvri 2012'!I8</f>
        <v>39367</v>
      </c>
      <c r="M8" s="13">
        <f>'oktomvri 2012'!I8</f>
        <v>39649</v>
      </c>
      <c r="N8" s="13">
        <f>'noemvri 2012'!I8</f>
        <v>39167</v>
      </c>
      <c r="O8" s="13">
        <f>'dekemvri 2012'!I8</f>
        <v>39593</v>
      </c>
      <c r="P8" s="18">
        <f t="shared" si="0"/>
        <v>426</v>
      </c>
      <c r="Q8" s="7"/>
      <c r="R8" s="7"/>
      <c r="S8" s="7"/>
      <c r="U8" s="7"/>
      <c r="V8" s="7"/>
      <c r="W8" s="7"/>
      <c r="X8" s="7"/>
      <c r="Y8" s="7"/>
      <c r="Z8" s="7"/>
      <c r="AA8" s="7"/>
    </row>
    <row r="9" spans="1:27" ht="11.25">
      <c r="A9" s="4">
        <v>5</v>
      </c>
      <c r="B9" s="5" t="s">
        <v>44</v>
      </c>
      <c r="C9" s="13">
        <f>'dekemvri 2011'!I9</f>
        <v>1811</v>
      </c>
      <c r="D9" s="13">
        <f>'januari 2012'!I9</f>
        <v>1809</v>
      </c>
      <c r="E9" s="13">
        <f>'fevruari 2012'!I9</f>
        <v>1790</v>
      </c>
      <c r="F9" s="13">
        <f>'mart 2012'!I9</f>
        <v>1781</v>
      </c>
      <c r="G9" s="13">
        <f>'april 2012'!I9</f>
        <v>1775</v>
      </c>
      <c r="H9" s="13">
        <f>'maj 2012'!I9</f>
        <v>1783</v>
      </c>
      <c r="I9" s="13">
        <f>'juni 2012'!I9</f>
        <v>1779</v>
      </c>
      <c r="J9" s="13">
        <f>'juli 2012'!I9</f>
        <v>1765</v>
      </c>
      <c r="K9" s="13">
        <f>'avgust 2012'!I9</f>
        <v>1810</v>
      </c>
      <c r="L9" s="13">
        <f>'septemvri 2012'!I9</f>
        <v>1933</v>
      </c>
      <c r="M9" s="13">
        <f>'oktomvri 2012'!I9</f>
        <v>1944</v>
      </c>
      <c r="N9" s="13">
        <f>'noemvri 2012'!I9</f>
        <v>1853</v>
      </c>
      <c r="O9" s="13">
        <f>'dekemvri 2012'!I9</f>
        <v>1898</v>
      </c>
      <c r="P9" s="18">
        <f t="shared" si="0"/>
        <v>45</v>
      </c>
      <c r="Q9" s="7"/>
      <c r="R9" s="7"/>
      <c r="S9" s="7"/>
      <c r="U9" s="7"/>
      <c r="V9" s="7"/>
      <c r="W9" s="7"/>
      <c r="X9" s="7"/>
      <c r="Y9" s="7"/>
      <c r="Z9" s="7"/>
      <c r="AA9" s="7"/>
    </row>
    <row r="10" spans="1:27" ht="33.75">
      <c r="A10" s="4">
        <v>6</v>
      </c>
      <c r="B10" s="9" t="s">
        <v>45</v>
      </c>
      <c r="C10" s="13">
        <f>'dekemvri 2011'!I10</f>
        <v>31092</v>
      </c>
      <c r="D10" s="13">
        <f>'januari 2012'!I10</f>
        <v>31943</v>
      </c>
      <c r="E10" s="13">
        <f>'fevruari 2012'!I10</f>
        <v>32356</v>
      </c>
      <c r="F10" s="13">
        <f>'mart 2012'!I10</f>
        <v>32104</v>
      </c>
      <c r="G10" s="13">
        <f>'april 2012'!I10</f>
        <v>31466</v>
      </c>
      <c r="H10" s="13">
        <f>'maj 2012'!I10</f>
        <v>31160</v>
      </c>
      <c r="I10" s="13">
        <f>'juni 2012'!I10</f>
        <v>31295</v>
      </c>
      <c r="J10" s="13">
        <f>'juli 2012'!I10</f>
        <v>30941</v>
      </c>
      <c r="K10" s="13">
        <f>'avgust 2012'!I10</f>
        <v>30831</v>
      </c>
      <c r="L10" s="13">
        <f>'septemvri 2012'!I10</f>
        <v>30220</v>
      </c>
      <c r="M10" s="13">
        <f>'oktomvri 2012'!I10</f>
        <v>30325</v>
      </c>
      <c r="N10" s="13">
        <f>'noemvri 2012'!I10</f>
        <v>29573</v>
      </c>
      <c r="O10" s="13">
        <f>'dekemvri 2012'!I10</f>
        <v>29414</v>
      </c>
      <c r="P10" s="18">
        <f t="shared" si="0"/>
        <v>-159</v>
      </c>
      <c r="Q10" s="7"/>
      <c r="R10" s="7"/>
      <c r="S10" s="7"/>
      <c r="U10" s="7"/>
      <c r="V10" s="7"/>
      <c r="W10" s="7"/>
      <c r="X10" s="7"/>
      <c r="Y10" s="7"/>
      <c r="Z10" s="7"/>
      <c r="AA10" s="7"/>
    </row>
    <row r="11" spans="1:27" ht="112.5">
      <c r="A11" s="4">
        <v>7</v>
      </c>
      <c r="B11" s="10" t="s">
        <v>46</v>
      </c>
      <c r="C11" s="13">
        <f>'dekemvri 2011'!I11</f>
        <v>1822</v>
      </c>
      <c r="D11" s="13">
        <f>'januari 2012'!I11</f>
        <v>1746</v>
      </c>
      <c r="E11" s="13">
        <f>'fevruari 2012'!I11</f>
        <v>1741</v>
      </c>
      <c r="F11" s="13">
        <f>'mart 2012'!I11</f>
        <v>1780</v>
      </c>
      <c r="G11" s="13">
        <f>'april 2012'!I11</f>
        <v>1794</v>
      </c>
      <c r="H11" s="13">
        <f>'maj 2012'!I11</f>
        <v>1789</v>
      </c>
      <c r="I11" s="13">
        <f>'juni 2012'!I11</f>
        <v>1600</v>
      </c>
      <c r="J11" s="13">
        <f>'juli 2012'!I11</f>
        <v>952</v>
      </c>
      <c r="K11" s="13">
        <f>'avgust 2012'!I11</f>
        <v>22</v>
      </c>
      <c r="L11" s="13">
        <f>'septemvri 2012'!I11</f>
        <v>22</v>
      </c>
      <c r="M11" s="13">
        <f>'oktomvri 2012'!I11</f>
        <v>42</v>
      </c>
      <c r="N11" s="13">
        <f>'noemvri 2012'!I11</f>
        <v>40</v>
      </c>
      <c r="O11" s="13">
        <f>'dekemvri 2012'!I11</f>
        <v>41</v>
      </c>
      <c r="P11" s="18">
        <f t="shared" si="0"/>
        <v>1</v>
      </c>
      <c r="Q11" s="7"/>
      <c r="R11" s="7"/>
      <c r="S11" s="7"/>
      <c r="U11" s="7"/>
      <c r="V11" s="7"/>
      <c r="W11" s="7"/>
      <c r="X11" s="7"/>
      <c r="Y11" s="7"/>
      <c r="Z11" s="7"/>
      <c r="AA11" s="7"/>
    </row>
    <row r="12" spans="1:27" ht="67.5">
      <c r="A12" s="4" t="s">
        <v>10</v>
      </c>
      <c r="B12" s="12" t="s">
        <v>11</v>
      </c>
      <c r="C12" s="13">
        <f>'dekemvri 2011'!I12</f>
        <v>363665</v>
      </c>
      <c r="D12" s="13">
        <f>'januari 2012'!I12</f>
        <v>365100</v>
      </c>
      <c r="E12" s="13">
        <f>'fevruari 2012'!I12</f>
        <v>362087</v>
      </c>
      <c r="F12" s="13">
        <f>'mart 2012'!I12</f>
        <v>363465</v>
      </c>
      <c r="G12" s="13">
        <f>'april 2012'!I12</f>
        <v>361134</v>
      </c>
      <c r="H12" s="13">
        <f>'maj 2012'!I12</f>
        <v>358080</v>
      </c>
      <c r="I12" s="13">
        <f>'juni 2012'!I12</f>
        <v>347007</v>
      </c>
      <c r="J12" s="13">
        <f>'juli 2012'!I12</f>
        <v>327018</v>
      </c>
      <c r="K12" s="13">
        <f>'avgust 2012'!I12</f>
        <v>328603</v>
      </c>
      <c r="L12" s="13">
        <f>'septemvri 2012'!I12</f>
        <v>315984</v>
      </c>
      <c r="M12" s="13">
        <f>'oktomvri 2012'!I12</f>
        <v>313525</v>
      </c>
      <c r="N12" s="13">
        <f>'noemvri 2012'!I12</f>
        <v>320010</v>
      </c>
      <c r="O12" s="13">
        <f>'dekemvri 2012'!I12</f>
        <v>322853</v>
      </c>
      <c r="P12" s="18">
        <f t="shared" si="0"/>
        <v>2843</v>
      </c>
      <c r="Q12" s="7"/>
      <c r="R12" s="7"/>
      <c r="S12" s="7"/>
      <c r="U12" s="7"/>
      <c r="V12" s="7"/>
      <c r="W12" s="7"/>
      <c r="X12" s="7"/>
      <c r="Y12" s="7"/>
      <c r="Z12" s="7"/>
      <c r="AA12" s="7"/>
    </row>
    <row r="13" spans="1:27" ht="191.25">
      <c r="A13" s="4">
        <v>10</v>
      </c>
      <c r="B13" s="9" t="s">
        <v>47</v>
      </c>
      <c r="C13" s="13">
        <f>'dekemvri 2011'!I13</f>
        <v>7576</v>
      </c>
      <c r="D13" s="13">
        <f>'januari 2012'!I13</f>
        <v>7559</v>
      </c>
      <c r="E13" s="13">
        <f>'fevruari 2012'!I13</f>
        <v>7423</v>
      </c>
      <c r="F13" s="13">
        <f>'mart 2012'!I13</f>
        <v>7408</v>
      </c>
      <c r="G13" s="13">
        <f>'april 2012'!I13</f>
        <v>7385</v>
      </c>
      <c r="H13" s="13">
        <f>'maj 2012'!I13</f>
        <v>7759</v>
      </c>
      <c r="I13" s="13">
        <f>'juni 2012'!I13</f>
        <v>7802</v>
      </c>
      <c r="J13" s="13">
        <f>'juli 2012'!I13</f>
        <v>7682</v>
      </c>
      <c r="K13" s="13">
        <f>'avgust 2012'!I13</f>
        <v>7695</v>
      </c>
      <c r="L13" s="13">
        <f>'septemvri 2012'!I13</f>
        <v>7724</v>
      </c>
      <c r="M13" s="13">
        <f>'oktomvri 2012'!I13</f>
        <v>7854</v>
      </c>
      <c r="N13" s="13">
        <f>'noemvri 2012'!I13</f>
        <v>7787</v>
      </c>
      <c r="O13" s="13">
        <f>'dekemvri 2012'!I13</f>
        <v>7800</v>
      </c>
      <c r="P13" s="18">
        <f t="shared" si="0"/>
        <v>13</v>
      </c>
      <c r="Q13" s="7"/>
      <c r="R13" s="7"/>
      <c r="S13" s="7"/>
      <c r="U13" s="7"/>
      <c r="V13" s="7"/>
      <c r="W13" s="7"/>
      <c r="X13" s="7"/>
      <c r="Y13" s="7"/>
      <c r="Z13" s="7"/>
      <c r="AA13" s="7"/>
    </row>
    <row r="14" spans="1:27" ht="112.5">
      <c r="A14" s="4" t="s">
        <v>13</v>
      </c>
      <c r="B14" s="9" t="s">
        <v>14</v>
      </c>
      <c r="C14" s="13">
        <f>'dekemvri 2011'!I14</f>
        <v>61</v>
      </c>
      <c r="D14" s="13">
        <f>'januari 2012'!I14</f>
        <v>48</v>
      </c>
      <c r="E14" s="13">
        <f>'fevruari 2012'!I14</f>
        <v>45</v>
      </c>
      <c r="F14" s="13">
        <f>'mart 2012'!I14</f>
        <v>44</v>
      </c>
      <c r="G14" s="13">
        <f>'april 2012'!I14</f>
        <v>72</v>
      </c>
      <c r="H14" s="13">
        <f>'maj 2012'!I14</f>
        <v>71</v>
      </c>
      <c r="I14" s="13">
        <f>'juni 2012'!I14</f>
        <v>61</v>
      </c>
      <c r="J14" s="13">
        <f>'juli 2012'!I14</f>
        <v>47</v>
      </c>
      <c r="K14" s="13">
        <f>'avgust 2012'!I14</f>
        <v>43</v>
      </c>
      <c r="L14" s="13">
        <f>'septemvri 2012'!I14</f>
        <v>41</v>
      </c>
      <c r="M14" s="13">
        <f>'oktomvri 2012'!I14</f>
        <v>41</v>
      </c>
      <c r="N14" s="13">
        <f>'noemvri 2012'!I14</f>
        <v>41</v>
      </c>
      <c r="O14" s="13">
        <f>'dekemvri 2012'!I14</f>
        <v>41</v>
      </c>
      <c r="P14" s="18">
        <f t="shared" si="0"/>
        <v>0</v>
      </c>
      <c r="R14" s="7"/>
      <c r="S14" s="7"/>
      <c r="U14" s="7"/>
      <c r="V14" s="7"/>
      <c r="W14" s="7"/>
      <c r="X14" s="7"/>
      <c r="Y14" s="7"/>
      <c r="Z14" s="7"/>
      <c r="AA14" s="7"/>
    </row>
    <row r="15" spans="1:27" ht="56.25">
      <c r="A15" s="4">
        <v>13</v>
      </c>
      <c r="B15" s="12" t="s">
        <v>48</v>
      </c>
      <c r="C15" s="13">
        <f>'dekemvri 2011'!I15</f>
        <v>95</v>
      </c>
      <c r="D15" s="13">
        <f>'januari 2012'!I15</f>
        <v>8</v>
      </c>
      <c r="E15" s="13">
        <f>'fevruari 2012'!I15</f>
        <v>7</v>
      </c>
      <c r="F15" s="13">
        <f>'mart 2012'!I15</f>
        <v>7</v>
      </c>
      <c r="G15" s="13">
        <f>'april 2012'!I15</f>
        <v>6</v>
      </c>
      <c r="H15" s="13">
        <f>'maj 2012'!I15</f>
        <v>6</v>
      </c>
      <c r="I15" s="13">
        <f>'juni 2012'!I15</f>
        <v>0</v>
      </c>
      <c r="J15" s="13">
        <f>'juli 2012'!I15</f>
        <v>0</v>
      </c>
      <c r="K15" s="13">
        <f>'avgust 2012'!I15</f>
        <v>0</v>
      </c>
      <c r="L15" s="13">
        <f>'septemvri 2012'!I15</f>
        <v>0</v>
      </c>
      <c r="M15" s="13">
        <f>'oktomvri 2012'!I15</f>
        <v>1</v>
      </c>
      <c r="N15" s="13">
        <f>'noemvri 2012'!I15</f>
        <v>2</v>
      </c>
      <c r="O15" s="13">
        <f>'dekemvri 2012'!I15</f>
        <v>5</v>
      </c>
      <c r="P15" s="18">
        <f t="shared" si="0"/>
        <v>3</v>
      </c>
      <c r="R15" s="7"/>
      <c r="S15" s="7"/>
      <c r="U15" s="7"/>
      <c r="V15" s="7"/>
      <c r="W15" s="7"/>
      <c r="X15" s="7"/>
      <c r="Y15" s="7"/>
      <c r="Z15" s="7"/>
      <c r="AA15" s="7"/>
    </row>
    <row r="16" spans="1:27" ht="146.25">
      <c r="A16" s="4">
        <v>14</v>
      </c>
      <c r="B16" s="9" t="s">
        <v>49</v>
      </c>
      <c r="C16" s="13">
        <f>'dekemvri 2011'!I16</f>
        <v>2369</v>
      </c>
      <c r="D16" s="13">
        <f>'januari 2012'!I16</f>
        <v>2350</v>
      </c>
      <c r="E16" s="13">
        <f>'fevruari 2012'!I16</f>
        <v>2264</v>
      </c>
      <c r="F16" s="13">
        <f>'mart 2012'!I16</f>
        <v>2251</v>
      </c>
      <c r="G16" s="13">
        <f>'april 2012'!I16</f>
        <v>2227</v>
      </c>
      <c r="H16" s="13">
        <f>'maj 2012'!I16</f>
        <v>2167</v>
      </c>
      <c r="I16" s="13">
        <f>'juni 2012'!I16</f>
        <v>2100</v>
      </c>
      <c r="J16" s="13">
        <f>'juli 2012'!I16</f>
        <v>1882</v>
      </c>
      <c r="K16" s="13">
        <f>'avgust 2012'!I16</f>
        <v>1880</v>
      </c>
      <c r="L16" s="13">
        <f>'septemvri 2012'!I16</f>
        <v>1858</v>
      </c>
      <c r="M16" s="13">
        <f>'oktomvri 2012'!I16</f>
        <v>1866</v>
      </c>
      <c r="N16" s="13">
        <f>'noemvri 2012'!I16</f>
        <v>1813</v>
      </c>
      <c r="O16" s="13">
        <f>'dekemvri 2012'!I16</f>
        <v>1831</v>
      </c>
      <c r="P16" s="18">
        <f t="shared" si="0"/>
        <v>18</v>
      </c>
      <c r="Q16" s="7"/>
      <c r="R16" s="7"/>
      <c r="S16" s="7"/>
      <c r="U16" s="7"/>
      <c r="V16" s="7"/>
      <c r="W16" s="7"/>
      <c r="X16" s="7"/>
      <c r="Y16" s="7"/>
      <c r="Z16" s="7"/>
      <c r="AA16" s="7"/>
    </row>
    <row r="17" spans="1:27" ht="33.75">
      <c r="A17" s="4">
        <v>15</v>
      </c>
      <c r="B17" s="12" t="s">
        <v>50</v>
      </c>
      <c r="C17" s="13">
        <f>'dekemvri 2011'!I17</f>
        <v>464448</v>
      </c>
      <c r="D17" s="13">
        <f>'januari 2012'!I17</f>
        <v>471429</v>
      </c>
      <c r="E17" s="13">
        <f>'fevruari 2012'!I17</f>
        <v>479486</v>
      </c>
      <c r="F17" s="13">
        <f>'mart 2012'!I17</f>
        <v>486683</v>
      </c>
      <c r="G17" s="13">
        <f>'april 2012'!I17</f>
        <v>386317</v>
      </c>
      <c r="H17" s="13">
        <f>'maj 2012'!I17</f>
        <v>417870</v>
      </c>
      <c r="I17" s="13">
        <f>'juni 2012'!I17</f>
        <v>430852</v>
      </c>
      <c r="J17" s="13">
        <f>'juli 2012'!I17</f>
        <v>436158</v>
      </c>
      <c r="K17" s="13">
        <f>'avgust 2012'!I17</f>
        <v>445102</v>
      </c>
      <c r="L17" s="13">
        <f>'septemvri 2012'!I17</f>
        <v>446990</v>
      </c>
      <c r="M17" s="13">
        <f>'oktomvri 2012'!I17</f>
        <v>454074</v>
      </c>
      <c r="N17" s="13">
        <f>'noemvri 2012'!I17</f>
        <v>456627</v>
      </c>
      <c r="O17" s="13">
        <f>'dekemvri 2012'!I17</f>
        <v>464553</v>
      </c>
      <c r="P17" s="18">
        <f t="shared" si="0"/>
        <v>7926</v>
      </c>
      <c r="Q17" s="7"/>
      <c r="R17" s="7"/>
      <c r="S17" s="7"/>
      <c r="U17" s="7"/>
      <c r="V17" s="7"/>
      <c r="W17" s="7"/>
      <c r="X17" s="7"/>
      <c r="Y17" s="7"/>
      <c r="Z17" s="7"/>
      <c r="AA17" s="7"/>
    </row>
    <row r="18" spans="1:27" ht="22.5">
      <c r="A18" s="4">
        <v>16</v>
      </c>
      <c r="B18" s="12" t="s">
        <v>17</v>
      </c>
      <c r="C18" s="13">
        <f>'dekemvri 2011'!I18</f>
        <v>2955</v>
      </c>
      <c r="D18" s="13">
        <f>'januari 2012'!I18</f>
        <v>2879</v>
      </c>
      <c r="E18" s="13">
        <f>'fevruari 2012'!I18</f>
        <v>2822</v>
      </c>
      <c r="F18" s="13">
        <f>'mart 2012'!I18</f>
        <v>2926</v>
      </c>
      <c r="G18" s="13">
        <f>'april 2012'!I18</f>
        <v>2681</v>
      </c>
      <c r="H18" s="13">
        <f>'maj 2012'!I18</f>
        <v>2718</v>
      </c>
      <c r="I18" s="13">
        <f>'juni 2012'!I18</f>
        <v>2640</v>
      </c>
      <c r="J18" s="13">
        <f>'juli 2012'!I18</f>
        <v>2460</v>
      </c>
      <c r="K18" s="13">
        <f>'avgust 2012'!I18</f>
        <v>2470</v>
      </c>
      <c r="L18" s="13">
        <f>'septemvri 2012'!I18</f>
        <v>2244</v>
      </c>
      <c r="M18" s="13">
        <f>'oktomvri 2012'!I18</f>
        <v>2305</v>
      </c>
      <c r="N18" s="13">
        <f>'noemvri 2012'!I18</f>
        <v>2300</v>
      </c>
      <c r="O18" s="13">
        <f>'dekemvri 2012'!I18</f>
        <v>2324</v>
      </c>
      <c r="P18" s="18">
        <f t="shared" si="0"/>
        <v>24</v>
      </c>
      <c r="R18" s="7"/>
      <c r="S18" s="7"/>
      <c r="U18" s="7"/>
      <c r="V18" s="7"/>
      <c r="W18" s="7"/>
      <c r="X18" s="7"/>
      <c r="Y18" s="7"/>
      <c r="Z18" s="7"/>
      <c r="AA18" s="7"/>
    </row>
    <row r="19" spans="1:27" ht="11.25">
      <c r="A19" s="4">
        <v>17</v>
      </c>
      <c r="B19" s="12" t="s">
        <v>24</v>
      </c>
      <c r="C19" s="13">
        <f>'dekemvri 2011'!I19</f>
        <v>16073</v>
      </c>
      <c r="D19" s="13">
        <f>'januari 2012'!I19</f>
        <v>15956</v>
      </c>
      <c r="E19" s="13">
        <f>'fevruari 2012'!I19</f>
        <v>15878</v>
      </c>
      <c r="F19" s="13">
        <f>'mart 2012'!I19</f>
        <v>15701</v>
      </c>
      <c r="G19" s="13">
        <f>'april 2012'!I19</f>
        <v>15460</v>
      </c>
      <c r="H19" s="13">
        <f>'maj 2012'!I19</f>
        <v>15597</v>
      </c>
      <c r="I19" s="13">
        <f>'juni 2012'!I19</f>
        <v>15537</v>
      </c>
      <c r="J19" s="13">
        <f>'juli 2012'!I19</f>
        <v>12933</v>
      </c>
      <c r="K19" s="13">
        <f>'avgust 2012'!I19</f>
        <v>14281</v>
      </c>
      <c r="L19" s="13">
        <f>'septemvri 2012'!I19</f>
        <v>13898</v>
      </c>
      <c r="M19" s="13">
        <f>'oktomvri 2012'!I19</f>
        <v>13885</v>
      </c>
      <c r="N19" s="13">
        <f>'noemvri 2012'!I19</f>
        <v>13471</v>
      </c>
      <c r="O19" s="13">
        <f>'dekemvri 2012'!I19</f>
        <v>13318</v>
      </c>
      <c r="P19" s="18">
        <f t="shared" si="0"/>
        <v>-153</v>
      </c>
      <c r="Q19" s="7"/>
      <c r="R19" s="7"/>
      <c r="S19" s="7"/>
      <c r="U19" s="7"/>
      <c r="V19" s="7"/>
      <c r="W19" s="7"/>
      <c r="X19" s="7"/>
      <c r="Y19" s="7"/>
      <c r="Z19" s="7"/>
      <c r="AA19" s="7"/>
    </row>
    <row r="20" spans="1:27" s="15" customFormat="1" ht="11.25">
      <c r="A20" s="20"/>
      <c r="B20" s="20" t="s">
        <v>3</v>
      </c>
      <c r="C20" s="23">
        <f>SUM(C5:C19)</f>
        <v>1835529</v>
      </c>
      <c r="D20" s="23">
        <f aca="true" t="shared" si="1" ref="D20:O20">SUM(D5:D19)</f>
        <v>1836501</v>
      </c>
      <c r="E20" s="23">
        <f t="shared" si="1"/>
        <v>1835728</v>
      </c>
      <c r="F20" s="23">
        <f t="shared" si="1"/>
        <v>1844865</v>
      </c>
      <c r="G20" s="23">
        <f t="shared" si="1"/>
        <v>1743775</v>
      </c>
      <c r="H20" s="23">
        <f t="shared" si="1"/>
        <v>1775668</v>
      </c>
      <c r="I20" s="23">
        <f t="shared" si="1"/>
        <v>1774146</v>
      </c>
      <c r="J20" s="23">
        <f t="shared" si="1"/>
        <v>1740900</v>
      </c>
      <c r="K20" s="23">
        <f t="shared" si="1"/>
        <v>1751287</v>
      </c>
      <c r="L20" s="23">
        <f t="shared" si="1"/>
        <v>1723434</v>
      </c>
      <c r="M20" s="23">
        <f t="shared" si="1"/>
        <v>1734695</v>
      </c>
      <c r="N20" s="23">
        <f t="shared" si="1"/>
        <v>1721932</v>
      </c>
      <c r="O20" s="23">
        <f t="shared" si="1"/>
        <v>1744237</v>
      </c>
      <c r="P20" s="19">
        <f t="shared" si="0"/>
        <v>22305</v>
      </c>
      <c r="Q20" s="14"/>
      <c r="R20" s="14"/>
      <c r="S20" s="14"/>
      <c r="U20" s="14"/>
      <c r="V20" s="14"/>
      <c r="W20" s="14"/>
      <c r="X20" s="14"/>
      <c r="Y20" s="14"/>
      <c r="Z20" s="14"/>
      <c r="AA20" s="14"/>
    </row>
    <row r="21" spans="16:27" ht="11.25">
      <c r="P21" s="3"/>
      <c r="R21" s="7"/>
      <c r="S21" s="7"/>
      <c r="U21" s="7"/>
      <c r="V21" s="7"/>
      <c r="W21" s="7"/>
      <c r="X21" s="7"/>
      <c r="Y21" s="7"/>
      <c r="Z21" s="7"/>
      <c r="AA21" s="7"/>
    </row>
    <row r="22" spans="18:27" ht="11.25">
      <c r="R22" s="7"/>
      <c r="S22" s="7"/>
      <c r="U22" s="7"/>
      <c r="V22" s="7"/>
      <c r="W22" s="7"/>
      <c r="X22" s="7"/>
      <c r="Y22" s="7"/>
      <c r="Z22" s="7"/>
      <c r="AA22" s="7"/>
    </row>
    <row r="23" spans="3:27" ht="11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U23" s="7"/>
      <c r="V23" s="7"/>
      <c r="W23" s="7"/>
      <c r="X23" s="7"/>
      <c r="Y23" s="7"/>
      <c r="Z23" s="7"/>
      <c r="AA23" s="7"/>
    </row>
    <row r="24" spans="18:27" ht="11.25">
      <c r="R24" s="7"/>
      <c r="S24" s="7"/>
      <c r="U24" s="7"/>
      <c r="V24" s="7"/>
      <c r="W24" s="7"/>
      <c r="X24" s="7"/>
      <c r="Y24" s="7"/>
      <c r="Z24" s="7"/>
      <c r="AA24" s="7"/>
    </row>
    <row r="25" spans="18:27" ht="11.25">
      <c r="R25" s="7"/>
      <c r="S25" s="7"/>
      <c r="U25" s="7"/>
      <c r="V25" s="7"/>
      <c r="W25" s="7"/>
      <c r="X25" s="7"/>
      <c r="Y25" s="7"/>
      <c r="Z25" s="7"/>
      <c r="AA25" s="7"/>
    </row>
    <row r="26" spans="18:27" ht="11.25">
      <c r="R26" s="7"/>
      <c r="S26" s="7"/>
      <c r="U26" s="7"/>
      <c r="V26" s="7"/>
      <c r="W26" s="7"/>
      <c r="X26" s="7"/>
      <c r="Y26" s="7"/>
      <c r="Z26" s="7"/>
      <c r="AA26" s="7"/>
    </row>
    <row r="27" spans="18:27" ht="11.25">
      <c r="R27" s="7"/>
      <c r="S27" s="7"/>
      <c r="U27" s="7"/>
      <c r="V27" s="7"/>
      <c r="W27" s="7"/>
      <c r="X27" s="7"/>
      <c r="Y27" s="7"/>
      <c r="Z27" s="7"/>
      <c r="AA27" s="7"/>
    </row>
    <row r="28" spans="18:27" ht="11.25">
      <c r="R28" s="7"/>
      <c r="S28" s="7"/>
      <c r="U28" s="7"/>
      <c r="V28" s="7"/>
      <c r="W28" s="7"/>
      <c r="X28" s="7"/>
      <c r="Y28" s="7"/>
      <c r="Z28" s="7"/>
      <c r="AA28" s="7"/>
    </row>
    <row r="29" spans="18:27" ht="11.25">
      <c r="R29" s="7"/>
      <c r="S29" s="7"/>
      <c r="U29" s="7"/>
      <c r="V29" s="7"/>
      <c r="W29" s="7"/>
      <c r="X29" s="7"/>
      <c r="Y29" s="7"/>
      <c r="Z29" s="7"/>
      <c r="AA29" s="7"/>
    </row>
    <row r="30" spans="18:27" ht="11.25">
      <c r="R30" s="7"/>
      <c r="S30" s="7"/>
      <c r="U30" s="7"/>
      <c r="V30" s="7"/>
      <c r="W30" s="7"/>
      <c r="X30" s="7"/>
      <c r="Y30" s="7"/>
      <c r="Z30" s="7"/>
      <c r="AA30" s="7"/>
    </row>
    <row r="31" spans="18:27" ht="11.25">
      <c r="R31" s="7"/>
      <c r="S31" s="7"/>
      <c r="U31" s="7"/>
      <c r="V31" s="7"/>
      <c r="W31" s="7"/>
      <c r="X31" s="7"/>
      <c r="Y31" s="7"/>
      <c r="Z31" s="7"/>
      <c r="AA31" s="7"/>
    </row>
    <row r="32" spans="18:27" ht="11.25">
      <c r="R32" s="7"/>
      <c r="S32" s="7"/>
      <c r="U32" s="7"/>
      <c r="V32" s="7"/>
      <c r="W32" s="7"/>
      <c r="X32" s="7"/>
      <c r="Y32" s="7"/>
      <c r="Z32" s="7"/>
      <c r="AA32" s="7"/>
    </row>
    <row r="33" spans="18:27" ht="11.25">
      <c r="R33" s="7"/>
      <c r="S33" s="7"/>
      <c r="U33" s="7"/>
      <c r="V33" s="7"/>
      <c r="W33" s="7"/>
      <c r="X33" s="7"/>
      <c r="Y33" s="7"/>
      <c r="Z33" s="7"/>
      <c r="AA33" s="7"/>
    </row>
    <row r="34" spans="18:27" ht="11.25">
      <c r="R34" s="7"/>
      <c r="S34" s="7"/>
      <c r="U34" s="7"/>
      <c r="V34" s="7"/>
      <c r="W34" s="7"/>
      <c r="X34" s="7"/>
      <c r="Y34" s="7"/>
      <c r="Z34" s="7"/>
      <c r="AA34" s="7"/>
    </row>
    <row r="35" spans="18:27" ht="11.25">
      <c r="R35" s="7"/>
      <c r="S35" s="7"/>
      <c r="U35" s="7"/>
      <c r="V35" s="7"/>
      <c r="W35" s="7"/>
      <c r="X35" s="7"/>
      <c r="Y35" s="7"/>
      <c r="Z35" s="7"/>
      <c r="AA35" s="7"/>
    </row>
    <row r="36" spans="18:27" ht="11.25">
      <c r="R36" s="7"/>
      <c r="S36" s="7"/>
      <c r="U36" s="7"/>
      <c r="V36" s="7"/>
      <c r="W36" s="7"/>
      <c r="X36" s="7"/>
      <c r="Y36" s="7"/>
      <c r="Z36" s="7"/>
      <c r="AA36" s="7"/>
    </row>
    <row r="37" spans="18:27" ht="11.25">
      <c r="R37" s="7"/>
      <c r="S37" s="7"/>
      <c r="U37" s="7"/>
      <c r="V37" s="7"/>
      <c r="W37" s="7"/>
      <c r="X37" s="7"/>
      <c r="Y37" s="7"/>
      <c r="Z37" s="7"/>
      <c r="AA37" s="7"/>
    </row>
    <row r="38" spans="18:27" ht="11.25">
      <c r="R38" s="7"/>
      <c r="S38" s="7"/>
      <c r="U38" s="7"/>
      <c r="V38" s="7"/>
      <c r="W38" s="7"/>
      <c r="X38" s="7"/>
      <c r="Y38" s="7"/>
      <c r="Z38" s="7"/>
      <c r="AA38" s="7"/>
    </row>
    <row r="39" spans="18:27" ht="11.25">
      <c r="R39" s="7"/>
      <c r="S39" s="7"/>
      <c r="U39" s="7"/>
      <c r="V39" s="7"/>
      <c r="W39" s="7"/>
      <c r="X39" s="7"/>
      <c r="Y39" s="7"/>
      <c r="Z39" s="7"/>
      <c r="AA39" s="7"/>
    </row>
    <row r="40" spans="18:27" ht="11.25">
      <c r="R40" s="7"/>
      <c r="S40" s="7"/>
      <c r="U40" s="7"/>
      <c r="V40" s="7"/>
      <c r="W40" s="7"/>
      <c r="X40" s="7"/>
      <c r="Y40" s="7"/>
      <c r="Z40" s="7"/>
      <c r="AA40" s="7"/>
    </row>
    <row r="41" spans="18:27" ht="11.25">
      <c r="R41" s="7"/>
      <c r="S41" s="7"/>
      <c r="U41" s="7"/>
      <c r="V41" s="7"/>
      <c r="W41" s="7"/>
      <c r="X41" s="7"/>
      <c r="Y41" s="7"/>
      <c r="Z41" s="7"/>
      <c r="AA41" s="7"/>
    </row>
    <row r="42" spans="18:27" ht="11.25">
      <c r="R42" s="7"/>
      <c r="S42" s="7"/>
      <c r="U42" s="7"/>
      <c r="V42" s="7"/>
      <c r="W42" s="7"/>
      <c r="X42" s="7"/>
      <c r="Y42" s="7"/>
      <c r="Z42" s="7"/>
      <c r="AA42" s="7"/>
    </row>
    <row r="43" spans="18:19" ht="11.25">
      <c r="R43" s="7"/>
      <c r="S43" s="7"/>
    </row>
    <row r="44" spans="18:19" ht="11.25">
      <c r="R44" s="7"/>
      <c r="S44" s="7"/>
    </row>
    <row r="45" spans="18:19" ht="11.25">
      <c r="R45" s="7"/>
      <c r="S45" s="7"/>
    </row>
    <row r="46" spans="18:19" ht="11.25">
      <c r="R46" s="7"/>
      <c r="S46" s="7"/>
    </row>
    <row r="47" spans="18:19" ht="11.25">
      <c r="R47" s="7"/>
      <c r="S47" s="7"/>
    </row>
    <row r="48" spans="18:19" ht="11.25">
      <c r="R48" s="7"/>
      <c r="S48" s="7"/>
    </row>
    <row r="49" spans="18:19" ht="11.25">
      <c r="R49" s="7"/>
      <c r="S49" s="7"/>
    </row>
    <row r="50" spans="18:19" ht="11.25">
      <c r="R50" s="7"/>
      <c r="S50" s="7"/>
    </row>
    <row r="51" spans="18:19" ht="11.25">
      <c r="R51" s="7"/>
      <c r="S51" s="7"/>
    </row>
    <row r="52" spans="18:19" ht="11.25">
      <c r="R52" s="7"/>
      <c r="S52" s="7"/>
    </row>
    <row r="53" spans="18:19" ht="11.25">
      <c r="R53" s="7"/>
      <c r="S53" s="7"/>
    </row>
    <row r="54" spans="18:19" ht="11.25">
      <c r="R54" s="7"/>
      <c r="S54" s="7"/>
    </row>
    <row r="55" spans="18:19" ht="11.25">
      <c r="R55" s="7"/>
      <c r="S55" s="7"/>
    </row>
    <row r="56" spans="18:19" ht="11.25">
      <c r="R56" s="7"/>
      <c r="S56" s="7"/>
    </row>
    <row r="57" spans="18:19" ht="11.25">
      <c r="R57" s="7"/>
      <c r="S57" s="7"/>
    </row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33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270348+4+811</f>
        <v>271163</v>
      </c>
      <c r="D5" s="6">
        <f>200972+5+272</f>
        <v>201249</v>
      </c>
      <c r="E5" s="18">
        <f>SUM(C5:D5)</f>
        <v>472412</v>
      </c>
      <c r="F5" s="6">
        <f>174425+3+323</f>
        <v>174751</v>
      </c>
      <c r="G5" s="6">
        <f>225104+4+479</f>
        <v>225587</v>
      </c>
      <c r="H5" s="18">
        <f>SUM(F5:G5)</f>
        <v>400338</v>
      </c>
      <c r="I5" s="18">
        <f>E5+H5</f>
        <v>872750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626</v>
      </c>
      <c r="D6" s="6">
        <v>544</v>
      </c>
      <c r="E6" s="18">
        <f aca="true" t="shared" si="0" ref="E6:E19">SUM(C6:D6)</f>
        <v>1170</v>
      </c>
      <c r="F6" s="6">
        <v>463</v>
      </c>
      <c r="G6" s="6">
        <v>533</v>
      </c>
      <c r="H6" s="18">
        <f aca="true" t="shared" si="1" ref="H6:H19">SUM(F6:G6)</f>
        <v>996</v>
      </c>
      <c r="I6" s="18">
        <f aca="true" t="shared" si="2" ref="I6:I19">E6+H6</f>
        <v>2166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8071</v>
      </c>
      <c r="D7" s="6">
        <v>4103</v>
      </c>
      <c r="E7" s="18">
        <f t="shared" si="0"/>
        <v>12174</v>
      </c>
      <c r="F7" s="6">
        <v>3743</v>
      </c>
      <c r="G7" s="6">
        <v>5537</v>
      </c>
      <c r="H7" s="18">
        <f t="shared" si="1"/>
        <v>9280</v>
      </c>
      <c r="I7" s="18">
        <f t="shared" si="2"/>
        <v>21454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14305</v>
      </c>
      <c r="D8" s="6">
        <v>3853</v>
      </c>
      <c r="E8" s="18">
        <f t="shared" si="0"/>
        <v>18158</v>
      </c>
      <c r="F8" s="6">
        <v>6073</v>
      </c>
      <c r="G8" s="6">
        <v>15073</v>
      </c>
      <c r="H8" s="18">
        <f t="shared" si="1"/>
        <v>21146</v>
      </c>
      <c r="I8" s="18">
        <f t="shared" si="2"/>
        <v>39304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598</v>
      </c>
      <c r="D9" s="11">
        <v>17</v>
      </c>
      <c r="E9" s="18">
        <f t="shared" si="0"/>
        <v>615</v>
      </c>
      <c r="F9" s="11">
        <v>418</v>
      </c>
      <c r="G9" s="11">
        <v>776</v>
      </c>
      <c r="H9" s="18">
        <f t="shared" si="1"/>
        <v>1194</v>
      </c>
      <c r="I9" s="18">
        <f t="shared" si="2"/>
        <v>1809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16022</v>
      </c>
      <c r="D10" s="11">
        <v>6506</v>
      </c>
      <c r="E10" s="18">
        <f t="shared" si="0"/>
        <v>22528</v>
      </c>
      <c r="F10" s="11">
        <v>1603</v>
      </c>
      <c r="G10" s="11">
        <v>7812</v>
      </c>
      <c r="H10" s="18">
        <f t="shared" si="1"/>
        <v>9415</v>
      </c>
      <c r="I10" s="18">
        <f t="shared" si="2"/>
        <v>31943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619</v>
      </c>
      <c r="D11" s="6">
        <v>224</v>
      </c>
      <c r="E11" s="18">
        <f t="shared" si="0"/>
        <v>843</v>
      </c>
      <c r="F11" s="6">
        <v>233</v>
      </c>
      <c r="G11" s="6">
        <v>670</v>
      </c>
      <c r="H11" s="18">
        <f t="shared" si="1"/>
        <v>903</v>
      </c>
      <c r="I11" s="18">
        <f t="shared" si="2"/>
        <v>1746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148309</v>
      </c>
      <c r="D12" s="11">
        <v>144268</v>
      </c>
      <c r="E12" s="18">
        <f t="shared" si="0"/>
        <v>292577</v>
      </c>
      <c r="F12" s="11">
        <v>11335</v>
      </c>
      <c r="G12" s="11">
        <v>61188</v>
      </c>
      <c r="H12" s="18">
        <f t="shared" si="1"/>
        <v>72523</v>
      </c>
      <c r="I12" s="18">
        <f t="shared" si="2"/>
        <v>365100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3022</v>
      </c>
      <c r="D13" s="6">
        <v>2957</v>
      </c>
      <c r="E13" s="18">
        <f t="shared" si="0"/>
        <v>5979</v>
      </c>
      <c r="F13" s="6">
        <v>620</v>
      </c>
      <c r="G13" s="6">
        <v>960</v>
      </c>
      <c r="H13" s="18">
        <f t="shared" si="1"/>
        <v>1580</v>
      </c>
      <c r="I13" s="18">
        <f t="shared" si="2"/>
        <v>7559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19</v>
      </c>
      <c r="D14" s="6">
        <v>17</v>
      </c>
      <c r="E14" s="18">
        <f t="shared" si="0"/>
        <v>36</v>
      </c>
      <c r="F14" s="6">
        <v>3</v>
      </c>
      <c r="G14" s="6">
        <v>9</v>
      </c>
      <c r="H14" s="18">
        <f t="shared" si="1"/>
        <v>12</v>
      </c>
      <c r="I14" s="18">
        <f t="shared" si="2"/>
        <v>48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3</v>
      </c>
      <c r="D15" s="6">
        <v>3</v>
      </c>
      <c r="E15" s="18">
        <f t="shared" si="0"/>
        <v>6</v>
      </c>
      <c r="F15" s="6">
        <v>1</v>
      </c>
      <c r="G15" s="6">
        <v>1</v>
      </c>
      <c r="H15" s="18">
        <f t="shared" si="1"/>
        <v>2</v>
      </c>
      <c r="I15" s="18">
        <f t="shared" si="2"/>
        <v>8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820</v>
      </c>
      <c r="D16" s="6">
        <v>945</v>
      </c>
      <c r="E16" s="18">
        <f t="shared" si="0"/>
        <v>1765</v>
      </c>
      <c r="F16" s="6">
        <v>126</v>
      </c>
      <c r="G16" s="6">
        <v>459</v>
      </c>
      <c r="H16" s="18">
        <f t="shared" si="1"/>
        <v>585</v>
      </c>
      <c r="I16" s="18">
        <f t="shared" si="2"/>
        <v>2350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150357</v>
      </c>
      <c r="D17" s="6">
        <v>70031</v>
      </c>
      <c r="E17" s="18">
        <f t="shared" si="0"/>
        <v>220388</v>
      </c>
      <c r="F17" s="6">
        <v>91216</v>
      </c>
      <c r="G17" s="6">
        <v>159825</v>
      </c>
      <c r="H17" s="18">
        <f t="shared" si="1"/>
        <v>251041</v>
      </c>
      <c r="I17" s="18">
        <f t="shared" si="2"/>
        <v>471429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883</v>
      </c>
      <c r="D18" s="6">
        <v>596</v>
      </c>
      <c r="E18" s="18">
        <f t="shared" si="0"/>
        <v>1479</v>
      </c>
      <c r="F18" s="6">
        <v>519</v>
      </c>
      <c r="G18" s="6">
        <v>881</v>
      </c>
      <c r="H18" s="18">
        <f t="shared" si="1"/>
        <v>1400</v>
      </c>
      <c r="I18" s="18">
        <f t="shared" si="2"/>
        <v>2879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5254</v>
      </c>
      <c r="D19" s="6">
        <v>1271</v>
      </c>
      <c r="E19" s="18">
        <f t="shared" si="0"/>
        <v>6525</v>
      </c>
      <c r="F19" s="6">
        <v>2585</v>
      </c>
      <c r="G19" s="6">
        <v>6846</v>
      </c>
      <c r="H19" s="18">
        <f t="shared" si="1"/>
        <v>9431</v>
      </c>
      <c r="I19" s="18">
        <f t="shared" si="2"/>
        <v>15956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620071</v>
      </c>
      <c r="D20" s="19">
        <f aca="true" t="shared" si="3" ref="D20:I20">SUM(D5:D19)</f>
        <v>436584</v>
      </c>
      <c r="E20" s="19">
        <f t="shared" si="3"/>
        <v>1056655</v>
      </c>
      <c r="F20" s="19">
        <f t="shared" si="3"/>
        <v>293689</v>
      </c>
      <c r="G20" s="19">
        <f t="shared" si="3"/>
        <v>486157</v>
      </c>
      <c r="H20" s="19">
        <f t="shared" si="3"/>
        <v>779846</v>
      </c>
      <c r="I20" s="19">
        <f t="shared" si="3"/>
        <v>1836501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11" sqref="C11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34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35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270300+3+802</f>
        <v>271105</v>
      </c>
      <c r="D5" s="6">
        <f>200724+6+261</f>
        <v>200991</v>
      </c>
      <c r="E5" s="18">
        <f>SUM(C5:D5)</f>
        <v>472096</v>
      </c>
      <c r="F5" s="6">
        <f>171171+6+304</f>
        <v>171481</v>
      </c>
      <c r="G5" s="6">
        <f>222408+3+465</f>
        <v>222876</v>
      </c>
      <c r="H5" s="18">
        <f>SUM(F5:G5)</f>
        <v>394357</v>
      </c>
      <c r="I5" s="18">
        <f>E5+H5</f>
        <v>866453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616</v>
      </c>
      <c r="D6" s="6">
        <v>549</v>
      </c>
      <c r="E6" s="18">
        <f aca="true" t="shared" si="0" ref="E6:E19">SUM(C6:D6)</f>
        <v>1165</v>
      </c>
      <c r="F6" s="6">
        <v>459</v>
      </c>
      <c r="G6" s="6">
        <v>523</v>
      </c>
      <c r="H6" s="18">
        <f aca="true" t="shared" si="1" ref="H6:H19">SUM(F6:G6)</f>
        <v>982</v>
      </c>
      <c r="I6" s="18">
        <f aca="true" t="shared" si="2" ref="I6:I19">E6+H6</f>
        <v>2147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8085</v>
      </c>
      <c r="D7" s="6">
        <v>4126</v>
      </c>
      <c r="E7" s="18">
        <f t="shared" si="0"/>
        <v>12211</v>
      </c>
      <c r="F7" s="6">
        <v>3750</v>
      </c>
      <c r="G7" s="6">
        <v>5538</v>
      </c>
      <c r="H7" s="18">
        <f t="shared" si="1"/>
        <v>9288</v>
      </c>
      <c r="I7" s="18">
        <f t="shared" si="2"/>
        <v>21499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14406</v>
      </c>
      <c r="D8" s="6">
        <v>3836</v>
      </c>
      <c r="E8" s="18">
        <f t="shared" si="0"/>
        <v>18242</v>
      </c>
      <c r="F8" s="6">
        <v>6207</v>
      </c>
      <c r="G8" s="6">
        <v>15281</v>
      </c>
      <c r="H8" s="18">
        <f t="shared" si="1"/>
        <v>21488</v>
      </c>
      <c r="I8" s="18">
        <f t="shared" si="2"/>
        <v>39730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596</v>
      </c>
      <c r="D9" s="11">
        <v>17</v>
      </c>
      <c r="E9" s="18">
        <f t="shared" si="0"/>
        <v>613</v>
      </c>
      <c r="F9" s="11">
        <v>415</v>
      </c>
      <c r="G9" s="11">
        <v>762</v>
      </c>
      <c r="H9" s="18">
        <f t="shared" si="1"/>
        <v>1177</v>
      </c>
      <c r="I9" s="18">
        <f t="shared" si="2"/>
        <v>1790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16128</v>
      </c>
      <c r="D10" s="11">
        <v>6782</v>
      </c>
      <c r="E10" s="18">
        <f t="shared" si="0"/>
        <v>22910</v>
      </c>
      <c r="F10" s="11">
        <v>1609</v>
      </c>
      <c r="G10" s="11">
        <v>7837</v>
      </c>
      <c r="H10" s="18">
        <f t="shared" si="1"/>
        <v>9446</v>
      </c>
      <c r="I10" s="18">
        <f t="shared" si="2"/>
        <v>32356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620</v>
      </c>
      <c r="D11" s="6">
        <v>225</v>
      </c>
      <c r="E11" s="18">
        <f t="shared" si="0"/>
        <v>845</v>
      </c>
      <c r="F11" s="6">
        <v>228</v>
      </c>
      <c r="G11" s="6">
        <v>668</v>
      </c>
      <c r="H11" s="18">
        <f t="shared" si="1"/>
        <v>896</v>
      </c>
      <c r="I11" s="18">
        <f t="shared" si="2"/>
        <v>1741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147072</v>
      </c>
      <c r="D12" s="11">
        <v>143417</v>
      </c>
      <c r="E12" s="18">
        <f t="shared" si="0"/>
        <v>290489</v>
      </c>
      <c r="F12" s="11">
        <v>11220</v>
      </c>
      <c r="G12" s="11">
        <v>60378</v>
      </c>
      <c r="H12" s="18">
        <f t="shared" si="1"/>
        <v>71598</v>
      </c>
      <c r="I12" s="18">
        <f t="shared" si="2"/>
        <v>362087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2984</v>
      </c>
      <c r="D13" s="6">
        <v>2926</v>
      </c>
      <c r="E13" s="18">
        <f t="shared" si="0"/>
        <v>5910</v>
      </c>
      <c r="F13" s="6">
        <v>585</v>
      </c>
      <c r="G13" s="6">
        <v>928</v>
      </c>
      <c r="H13" s="18">
        <f t="shared" si="1"/>
        <v>1513</v>
      </c>
      <c r="I13" s="18">
        <f t="shared" si="2"/>
        <v>7423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17</v>
      </c>
      <c r="D14" s="6">
        <v>16</v>
      </c>
      <c r="E14" s="18">
        <f t="shared" si="0"/>
        <v>33</v>
      </c>
      <c r="F14" s="6">
        <v>3</v>
      </c>
      <c r="G14" s="6">
        <v>9</v>
      </c>
      <c r="H14" s="18">
        <f t="shared" si="1"/>
        <v>12</v>
      </c>
      <c r="I14" s="18">
        <f t="shared" si="2"/>
        <v>45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3</v>
      </c>
      <c r="D15" s="6">
        <v>2</v>
      </c>
      <c r="E15" s="18">
        <f t="shared" si="0"/>
        <v>5</v>
      </c>
      <c r="F15" s="6">
        <v>1</v>
      </c>
      <c r="G15" s="6">
        <v>1</v>
      </c>
      <c r="H15" s="18">
        <f t="shared" si="1"/>
        <v>2</v>
      </c>
      <c r="I15" s="18">
        <f t="shared" si="2"/>
        <v>7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797</v>
      </c>
      <c r="D16" s="6">
        <v>914</v>
      </c>
      <c r="E16" s="18">
        <f t="shared" si="0"/>
        <v>1711</v>
      </c>
      <c r="F16" s="6">
        <v>117</v>
      </c>
      <c r="G16" s="6">
        <v>436</v>
      </c>
      <c r="H16" s="18">
        <f t="shared" si="1"/>
        <v>553</v>
      </c>
      <c r="I16" s="18">
        <f t="shared" si="2"/>
        <v>2264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153537</v>
      </c>
      <c r="D17" s="6">
        <v>71796</v>
      </c>
      <c r="E17" s="18">
        <f t="shared" si="0"/>
        <v>225333</v>
      </c>
      <c r="F17" s="6">
        <v>92547</v>
      </c>
      <c r="G17" s="6">
        <v>161606</v>
      </c>
      <c r="H17" s="18">
        <f t="shared" si="1"/>
        <v>254153</v>
      </c>
      <c r="I17" s="18">
        <f t="shared" si="2"/>
        <v>479486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866</v>
      </c>
      <c r="D18" s="6">
        <v>594</v>
      </c>
      <c r="E18" s="18">
        <f t="shared" si="0"/>
        <v>1460</v>
      </c>
      <c r="F18" s="6">
        <v>500</v>
      </c>
      <c r="G18" s="6">
        <v>862</v>
      </c>
      <c r="H18" s="18">
        <f t="shared" si="1"/>
        <v>1362</v>
      </c>
      <c r="I18" s="18">
        <f t="shared" si="2"/>
        <v>2822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5240</v>
      </c>
      <c r="D19" s="6">
        <v>1264</v>
      </c>
      <c r="E19" s="18">
        <f t="shared" si="0"/>
        <v>6504</v>
      </c>
      <c r="F19" s="6">
        <v>2578</v>
      </c>
      <c r="G19" s="6">
        <v>6796</v>
      </c>
      <c r="H19" s="18">
        <f t="shared" si="1"/>
        <v>9374</v>
      </c>
      <c r="I19" s="18">
        <f t="shared" si="2"/>
        <v>15878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622072</v>
      </c>
      <c r="D20" s="19">
        <f aca="true" t="shared" si="3" ref="D20:I20">SUM(D5:D19)</f>
        <v>437455</v>
      </c>
      <c r="E20" s="19">
        <f t="shared" si="3"/>
        <v>1059527</v>
      </c>
      <c r="F20" s="19">
        <f t="shared" si="3"/>
        <v>291700</v>
      </c>
      <c r="G20" s="19">
        <f t="shared" si="3"/>
        <v>484501</v>
      </c>
      <c r="H20" s="19">
        <f t="shared" si="3"/>
        <v>776201</v>
      </c>
      <c r="I20" s="19">
        <f t="shared" si="3"/>
        <v>1835728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36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37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270866+5+18</f>
        <v>270889</v>
      </c>
      <c r="D5" s="6">
        <f>201022+3+5</f>
        <v>201030</v>
      </c>
      <c r="E5" s="18">
        <f>SUM(C5:D5)</f>
        <v>471919</v>
      </c>
      <c r="F5" s="6">
        <f>170496+1+8</f>
        <v>170505</v>
      </c>
      <c r="G5" s="6">
        <f>222031+3+10</f>
        <v>222044</v>
      </c>
      <c r="H5" s="18">
        <f>SUM(F5:G5)</f>
        <v>392549</v>
      </c>
      <c r="I5" s="18">
        <f>E5+H5</f>
        <v>864468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f>607</f>
        <v>607</v>
      </c>
      <c r="D6" s="6">
        <v>538</v>
      </c>
      <c r="E6" s="18">
        <f aca="true" t="shared" si="0" ref="E6:E19">SUM(C6:D6)</f>
        <v>1145</v>
      </c>
      <c r="F6" s="6">
        <v>453</v>
      </c>
      <c r="G6" s="6">
        <v>519</v>
      </c>
      <c r="H6" s="18">
        <f aca="true" t="shared" si="1" ref="H6:H19">SUM(F6:G6)</f>
        <v>972</v>
      </c>
      <c r="I6" s="18">
        <f aca="true" t="shared" si="2" ref="I6:I19">E6+H6</f>
        <v>2117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8836</v>
      </c>
      <c r="D7" s="6">
        <v>4383</v>
      </c>
      <c r="E7" s="18">
        <f t="shared" si="0"/>
        <v>13219</v>
      </c>
      <c r="F7" s="6">
        <v>4018</v>
      </c>
      <c r="G7" s="6">
        <v>5983</v>
      </c>
      <c r="H7" s="18">
        <f t="shared" si="1"/>
        <v>10001</v>
      </c>
      <c r="I7" s="18">
        <f t="shared" si="2"/>
        <v>23220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14736</v>
      </c>
      <c r="D8" s="6">
        <v>3924</v>
      </c>
      <c r="E8" s="18">
        <f t="shared" si="0"/>
        <v>18660</v>
      </c>
      <c r="F8" s="6">
        <v>6494</v>
      </c>
      <c r="G8" s="6">
        <v>15756</v>
      </c>
      <c r="H8" s="18">
        <f t="shared" si="1"/>
        <v>22250</v>
      </c>
      <c r="I8" s="18">
        <f t="shared" si="2"/>
        <v>40910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592</v>
      </c>
      <c r="D9" s="11">
        <v>17</v>
      </c>
      <c r="E9" s="18">
        <f t="shared" si="0"/>
        <v>609</v>
      </c>
      <c r="F9" s="11">
        <v>412</v>
      </c>
      <c r="G9" s="11">
        <v>760</v>
      </c>
      <c r="H9" s="18">
        <f t="shared" si="1"/>
        <v>1172</v>
      </c>
      <c r="I9" s="18">
        <f t="shared" si="2"/>
        <v>1781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15982</v>
      </c>
      <c r="D10" s="11">
        <v>6843</v>
      </c>
      <c r="E10" s="18">
        <f t="shared" si="0"/>
        <v>22825</v>
      </c>
      <c r="F10" s="11">
        <v>1571</v>
      </c>
      <c r="G10" s="11">
        <v>7708</v>
      </c>
      <c r="H10" s="18">
        <f t="shared" si="1"/>
        <v>9279</v>
      </c>
      <c r="I10" s="18">
        <f t="shared" si="2"/>
        <v>32104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641</v>
      </c>
      <c r="D11" s="6">
        <v>231</v>
      </c>
      <c r="E11" s="18">
        <f t="shared" si="0"/>
        <v>872</v>
      </c>
      <c r="F11" s="6">
        <v>228</v>
      </c>
      <c r="G11" s="6">
        <v>680</v>
      </c>
      <c r="H11" s="18">
        <f t="shared" si="1"/>
        <v>908</v>
      </c>
      <c r="I11" s="18">
        <f t="shared" si="2"/>
        <v>1780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147237</v>
      </c>
      <c r="D12" s="11">
        <v>144549</v>
      </c>
      <c r="E12" s="18">
        <f t="shared" si="0"/>
        <v>291786</v>
      </c>
      <c r="F12" s="11">
        <v>11119</v>
      </c>
      <c r="G12" s="11">
        <v>60560</v>
      </c>
      <c r="H12" s="18">
        <f t="shared" si="1"/>
        <v>71679</v>
      </c>
      <c r="I12" s="18">
        <f t="shared" si="2"/>
        <v>363465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2979</v>
      </c>
      <c r="D13" s="6">
        <v>2918</v>
      </c>
      <c r="E13" s="18">
        <f t="shared" si="0"/>
        <v>5897</v>
      </c>
      <c r="F13" s="6">
        <v>591</v>
      </c>
      <c r="G13" s="6">
        <v>920</v>
      </c>
      <c r="H13" s="18">
        <f t="shared" si="1"/>
        <v>1511</v>
      </c>
      <c r="I13" s="18">
        <f t="shared" si="2"/>
        <v>7408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17</v>
      </c>
      <c r="D14" s="6">
        <v>15</v>
      </c>
      <c r="E14" s="18">
        <f t="shared" si="0"/>
        <v>32</v>
      </c>
      <c r="F14" s="6">
        <v>3</v>
      </c>
      <c r="G14" s="6">
        <v>9</v>
      </c>
      <c r="H14" s="18">
        <f t="shared" si="1"/>
        <v>12</v>
      </c>
      <c r="I14" s="18">
        <f t="shared" si="2"/>
        <v>44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3</v>
      </c>
      <c r="D15" s="6">
        <v>2</v>
      </c>
      <c r="E15" s="18">
        <f t="shared" si="0"/>
        <v>5</v>
      </c>
      <c r="F15" s="6">
        <v>1</v>
      </c>
      <c r="G15" s="6">
        <v>1</v>
      </c>
      <c r="H15" s="18">
        <f t="shared" si="1"/>
        <v>2</v>
      </c>
      <c r="I15" s="18">
        <f t="shared" si="2"/>
        <v>7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792</v>
      </c>
      <c r="D16" s="6">
        <v>909</v>
      </c>
      <c r="E16" s="18">
        <f t="shared" si="0"/>
        <v>1701</v>
      </c>
      <c r="F16" s="6">
        <v>115</v>
      </c>
      <c r="G16" s="6">
        <v>435</v>
      </c>
      <c r="H16" s="18">
        <f t="shared" si="1"/>
        <v>550</v>
      </c>
      <c r="I16" s="18">
        <f t="shared" si="2"/>
        <v>2251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156786</v>
      </c>
      <c r="D17" s="6">
        <v>73674</v>
      </c>
      <c r="E17" s="18">
        <f t="shared" si="0"/>
        <v>230460</v>
      </c>
      <c r="F17" s="6">
        <v>93339</v>
      </c>
      <c r="G17" s="6">
        <v>162884</v>
      </c>
      <c r="H17" s="18">
        <f t="shared" si="1"/>
        <v>256223</v>
      </c>
      <c r="I17" s="18">
        <f t="shared" si="2"/>
        <v>486683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897</v>
      </c>
      <c r="D18" s="6">
        <v>626</v>
      </c>
      <c r="E18" s="18">
        <f t="shared" si="0"/>
        <v>1523</v>
      </c>
      <c r="F18" s="6">
        <v>512</v>
      </c>
      <c r="G18" s="6">
        <v>891</v>
      </c>
      <c r="H18" s="18">
        <f t="shared" si="1"/>
        <v>1403</v>
      </c>
      <c r="I18" s="18">
        <f t="shared" si="2"/>
        <v>2926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5194</v>
      </c>
      <c r="D19" s="6">
        <v>1271</v>
      </c>
      <c r="E19" s="18">
        <f t="shared" si="0"/>
        <v>6465</v>
      </c>
      <c r="F19" s="6">
        <v>2538</v>
      </c>
      <c r="G19" s="6">
        <v>6698</v>
      </c>
      <c r="H19" s="18">
        <f t="shared" si="1"/>
        <v>9236</v>
      </c>
      <c r="I19" s="18">
        <f t="shared" si="2"/>
        <v>15701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626188</v>
      </c>
      <c r="D20" s="19">
        <f aca="true" t="shared" si="3" ref="D20:I20">SUM(D5:D19)</f>
        <v>440930</v>
      </c>
      <c r="E20" s="19">
        <f t="shared" si="3"/>
        <v>1067118</v>
      </c>
      <c r="F20" s="19">
        <f t="shared" si="3"/>
        <v>291899</v>
      </c>
      <c r="G20" s="19">
        <f t="shared" si="3"/>
        <v>485848</v>
      </c>
      <c r="H20" s="19">
        <f t="shared" si="3"/>
        <v>777747</v>
      </c>
      <c r="I20" s="19">
        <f t="shared" si="3"/>
        <v>1844865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29" sqref="B29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38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39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271704+10+16</f>
        <v>271730</v>
      </c>
      <c r="D5" s="6">
        <f>201446+4+5</f>
        <v>201455</v>
      </c>
      <c r="E5" s="18">
        <f>SUM(C5:D5)</f>
        <v>473185</v>
      </c>
      <c r="F5" s="6">
        <f>170362+5+8</f>
        <v>170375</v>
      </c>
      <c r="G5" s="6">
        <f>222043+9+8</f>
        <v>222060</v>
      </c>
      <c r="H5" s="18">
        <f>SUM(F5:G5)</f>
        <v>392435</v>
      </c>
      <c r="I5" s="18">
        <f>E5+H5</f>
        <v>865620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600</v>
      </c>
      <c r="D6" s="6">
        <v>536</v>
      </c>
      <c r="E6" s="18">
        <f aca="true" t="shared" si="0" ref="E6:E19">SUM(C6:D6)</f>
        <v>1136</v>
      </c>
      <c r="F6" s="6">
        <v>457</v>
      </c>
      <c r="G6" s="6">
        <v>516</v>
      </c>
      <c r="H6" s="18">
        <f aca="true" t="shared" si="1" ref="H6:H19">SUM(F6:G6)</f>
        <v>973</v>
      </c>
      <c r="I6" s="18">
        <f aca="true" t="shared" si="2" ref="I6:I19">E6+H6</f>
        <v>2109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8831</v>
      </c>
      <c r="D7" s="6">
        <v>4380</v>
      </c>
      <c r="E7" s="18">
        <f t="shared" si="0"/>
        <v>13211</v>
      </c>
      <c r="F7" s="6">
        <v>4017</v>
      </c>
      <c r="G7" s="6">
        <v>6006</v>
      </c>
      <c r="H7" s="18">
        <f t="shared" si="1"/>
        <v>10023</v>
      </c>
      <c r="I7" s="18">
        <f t="shared" si="2"/>
        <v>23234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15173</v>
      </c>
      <c r="D8" s="6">
        <v>4005</v>
      </c>
      <c r="E8" s="18">
        <f t="shared" si="0"/>
        <v>19178</v>
      </c>
      <c r="F8" s="6">
        <v>6876</v>
      </c>
      <c r="G8" s="6">
        <v>16441</v>
      </c>
      <c r="H8" s="18">
        <f t="shared" si="1"/>
        <v>23317</v>
      </c>
      <c r="I8" s="18">
        <f t="shared" si="2"/>
        <v>42495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593</v>
      </c>
      <c r="D9" s="11">
        <v>17</v>
      </c>
      <c r="E9" s="18">
        <f t="shared" si="0"/>
        <v>610</v>
      </c>
      <c r="F9" s="11">
        <v>411</v>
      </c>
      <c r="G9" s="11">
        <v>754</v>
      </c>
      <c r="H9" s="18">
        <f t="shared" si="1"/>
        <v>1165</v>
      </c>
      <c r="I9" s="18">
        <f t="shared" si="2"/>
        <v>1775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15686</v>
      </c>
      <c r="D10" s="11">
        <v>6775</v>
      </c>
      <c r="E10" s="18">
        <f t="shared" si="0"/>
        <v>22461</v>
      </c>
      <c r="F10" s="11">
        <v>1494</v>
      </c>
      <c r="G10" s="11">
        <v>7511</v>
      </c>
      <c r="H10" s="18">
        <f t="shared" si="1"/>
        <v>9005</v>
      </c>
      <c r="I10" s="18">
        <f t="shared" si="2"/>
        <v>31466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642</v>
      </c>
      <c r="D11" s="6">
        <v>233</v>
      </c>
      <c r="E11" s="18">
        <f t="shared" si="0"/>
        <v>875</v>
      </c>
      <c r="F11" s="6">
        <v>232</v>
      </c>
      <c r="G11" s="6">
        <v>687</v>
      </c>
      <c r="H11" s="18">
        <f t="shared" si="1"/>
        <v>919</v>
      </c>
      <c r="I11" s="18">
        <f t="shared" si="2"/>
        <v>1794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144820</v>
      </c>
      <c r="D12" s="11">
        <v>145010</v>
      </c>
      <c r="E12" s="18">
        <f t="shared" si="0"/>
        <v>289830</v>
      </c>
      <c r="F12" s="11">
        <v>10881</v>
      </c>
      <c r="G12" s="11">
        <v>60423</v>
      </c>
      <c r="H12" s="18">
        <f t="shared" si="1"/>
        <v>71304</v>
      </c>
      <c r="I12" s="18">
        <f t="shared" si="2"/>
        <v>361134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2974</v>
      </c>
      <c r="D13" s="6">
        <v>2905</v>
      </c>
      <c r="E13" s="18">
        <f t="shared" si="0"/>
        <v>5879</v>
      </c>
      <c r="F13" s="6">
        <v>598</v>
      </c>
      <c r="G13" s="6">
        <v>908</v>
      </c>
      <c r="H13" s="18">
        <f t="shared" si="1"/>
        <v>1506</v>
      </c>
      <c r="I13" s="18">
        <f t="shared" si="2"/>
        <v>7385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43</v>
      </c>
      <c r="D14" s="6">
        <v>22</v>
      </c>
      <c r="E14" s="18">
        <f t="shared" si="0"/>
        <v>65</v>
      </c>
      <c r="F14" s="6">
        <v>2</v>
      </c>
      <c r="G14" s="6">
        <v>5</v>
      </c>
      <c r="H14" s="18">
        <f t="shared" si="1"/>
        <v>7</v>
      </c>
      <c r="I14" s="18">
        <f t="shared" si="2"/>
        <v>72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2</v>
      </c>
      <c r="D15" s="6">
        <v>2</v>
      </c>
      <c r="E15" s="18">
        <f t="shared" si="0"/>
        <v>4</v>
      </c>
      <c r="F15" s="6">
        <v>1</v>
      </c>
      <c r="G15" s="6">
        <v>1</v>
      </c>
      <c r="H15" s="18">
        <f t="shared" si="1"/>
        <v>2</v>
      </c>
      <c r="I15" s="18">
        <f t="shared" si="2"/>
        <v>6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781</v>
      </c>
      <c r="D16" s="6">
        <v>899</v>
      </c>
      <c r="E16" s="18">
        <f t="shared" si="0"/>
        <v>1680</v>
      </c>
      <c r="F16" s="6">
        <v>114</v>
      </c>
      <c r="G16" s="6">
        <v>433</v>
      </c>
      <c r="H16" s="18">
        <f t="shared" si="1"/>
        <v>547</v>
      </c>
      <c r="I16" s="18">
        <f t="shared" si="2"/>
        <v>2227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119594</v>
      </c>
      <c r="D17" s="6">
        <v>53790</v>
      </c>
      <c r="E17" s="18">
        <f t="shared" si="0"/>
        <v>173384</v>
      </c>
      <c r="F17" s="6">
        <v>77346</v>
      </c>
      <c r="G17" s="6">
        <v>135587</v>
      </c>
      <c r="H17" s="18">
        <f t="shared" si="1"/>
        <v>212933</v>
      </c>
      <c r="I17" s="18">
        <f t="shared" si="2"/>
        <v>386317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791</v>
      </c>
      <c r="D18" s="6">
        <v>548</v>
      </c>
      <c r="E18" s="18">
        <f t="shared" si="0"/>
        <v>1339</v>
      </c>
      <c r="F18" s="6">
        <v>485</v>
      </c>
      <c r="G18" s="6">
        <v>857</v>
      </c>
      <c r="H18" s="18">
        <f t="shared" si="1"/>
        <v>1342</v>
      </c>
      <c r="I18" s="18">
        <f t="shared" si="2"/>
        <v>2681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5090</v>
      </c>
      <c r="D19" s="6">
        <v>1285</v>
      </c>
      <c r="E19" s="18">
        <f t="shared" si="0"/>
        <v>6375</v>
      </c>
      <c r="F19" s="6">
        <v>2511</v>
      </c>
      <c r="G19" s="6">
        <v>6574</v>
      </c>
      <c r="H19" s="18">
        <f t="shared" si="1"/>
        <v>9085</v>
      </c>
      <c r="I19" s="18">
        <f t="shared" si="2"/>
        <v>15460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587350</v>
      </c>
      <c r="D20" s="19">
        <f aca="true" t="shared" si="3" ref="D20:I20">SUM(D5:D19)</f>
        <v>421862</v>
      </c>
      <c r="E20" s="19">
        <f t="shared" si="3"/>
        <v>1009212</v>
      </c>
      <c r="F20" s="19">
        <f t="shared" si="3"/>
        <v>275800</v>
      </c>
      <c r="G20" s="19">
        <f t="shared" si="3"/>
        <v>458763</v>
      </c>
      <c r="H20" s="19">
        <f t="shared" si="3"/>
        <v>734563</v>
      </c>
      <c r="I20" s="19">
        <f t="shared" si="3"/>
        <v>1743775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20" sqref="C20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40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41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272383+10+20</f>
        <v>272413</v>
      </c>
      <c r="D5" s="6">
        <f>202203+4+9</f>
        <v>202216</v>
      </c>
      <c r="E5" s="18">
        <f>SUM(C5:D5)</f>
        <v>474629</v>
      </c>
      <c r="F5" s="6">
        <f>171185+5+8</f>
        <v>171198</v>
      </c>
      <c r="G5" s="6">
        <f>223018+9+8</f>
        <v>223035</v>
      </c>
      <c r="H5" s="18">
        <f>SUM(F5:G5)</f>
        <v>394233</v>
      </c>
      <c r="I5" s="18">
        <f>E5+H5</f>
        <v>868862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508</v>
      </c>
      <c r="D6" s="6">
        <v>521</v>
      </c>
      <c r="E6" s="18">
        <f aca="true" t="shared" si="0" ref="E6:E19">SUM(C6:D6)</f>
        <v>1029</v>
      </c>
      <c r="F6" s="6">
        <v>428</v>
      </c>
      <c r="G6" s="6">
        <v>450</v>
      </c>
      <c r="H6" s="18">
        <f aca="true" t="shared" si="1" ref="H6:H19">SUM(F6:G6)</f>
        <v>878</v>
      </c>
      <c r="I6" s="18">
        <f aca="true" t="shared" si="2" ref="I6:I19">E6+H6</f>
        <v>1907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8830</v>
      </c>
      <c r="D7" s="6">
        <v>4394</v>
      </c>
      <c r="E7" s="18">
        <f t="shared" si="0"/>
        <v>13224</v>
      </c>
      <c r="F7" s="6">
        <v>4022</v>
      </c>
      <c r="G7" s="6">
        <v>6034</v>
      </c>
      <c r="H7" s="18">
        <f t="shared" si="1"/>
        <v>10056</v>
      </c>
      <c r="I7" s="18">
        <f t="shared" si="2"/>
        <v>23280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15174</v>
      </c>
      <c r="D8" s="6">
        <v>4018</v>
      </c>
      <c r="E8" s="18">
        <f t="shared" si="0"/>
        <v>19192</v>
      </c>
      <c r="F8" s="6">
        <v>6921</v>
      </c>
      <c r="G8" s="6">
        <v>16506</v>
      </c>
      <c r="H8" s="18">
        <f t="shared" si="1"/>
        <v>23427</v>
      </c>
      <c r="I8" s="18">
        <f t="shared" si="2"/>
        <v>42619</v>
      </c>
      <c r="J8" s="7"/>
      <c r="K8" s="7"/>
      <c r="L8" s="8"/>
      <c r="M8" s="7"/>
    </row>
    <row r="9" spans="1:13" ht="22.5">
      <c r="A9" s="4">
        <v>5</v>
      </c>
      <c r="B9" s="5" t="s">
        <v>26</v>
      </c>
      <c r="C9" s="11">
        <v>596</v>
      </c>
      <c r="D9" s="11">
        <v>17</v>
      </c>
      <c r="E9" s="18">
        <f t="shared" si="0"/>
        <v>613</v>
      </c>
      <c r="F9" s="11">
        <v>411</v>
      </c>
      <c r="G9" s="11">
        <v>759</v>
      </c>
      <c r="H9" s="18">
        <f t="shared" si="1"/>
        <v>1170</v>
      </c>
      <c r="I9" s="18">
        <f t="shared" si="2"/>
        <v>1783</v>
      </c>
      <c r="J9" s="7"/>
      <c r="K9" s="7"/>
      <c r="L9" s="8"/>
      <c r="M9" s="7"/>
    </row>
    <row r="10" spans="1:13" ht="67.5">
      <c r="A10" s="4">
        <v>6</v>
      </c>
      <c r="B10" s="9" t="s">
        <v>8</v>
      </c>
      <c r="C10" s="11">
        <v>15524</v>
      </c>
      <c r="D10" s="11">
        <v>6751</v>
      </c>
      <c r="E10" s="18">
        <f t="shared" si="0"/>
        <v>22275</v>
      </c>
      <c r="F10" s="11">
        <v>1464</v>
      </c>
      <c r="G10" s="11">
        <v>7421</v>
      </c>
      <c r="H10" s="18">
        <f t="shared" si="1"/>
        <v>8885</v>
      </c>
      <c r="I10" s="18">
        <f t="shared" si="2"/>
        <v>31160</v>
      </c>
      <c r="J10" s="7"/>
      <c r="K10" s="7"/>
      <c r="L10" s="8"/>
      <c r="M10" s="7"/>
    </row>
    <row r="11" spans="1:13" ht="33.75">
      <c r="A11" s="4">
        <v>7</v>
      </c>
      <c r="B11" s="10" t="s">
        <v>9</v>
      </c>
      <c r="C11" s="6">
        <v>640</v>
      </c>
      <c r="D11" s="6">
        <v>235</v>
      </c>
      <c r="E11" s="18">
        <f t="shared" si="0"/>
        <v>875</v>
      </c>
      <c r="F11" s="6">
        <v>229</v>
      </c>
      <c r="G11" s="6">
        <v>685</v>
      </c>
      <c r="H11" s="18">
        <f t="shared" si="1"/>
        <v>914</v>
      </c>
      <c r="I11" s="18">
        <f t="shared" si="2"/>
        <v>1789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142119</v>
      </c>
      <c r="D12" s="11">
        <v>145313</v>
      </c>
      <c r="E12" s="18">
        <f t="shared" si="0"/>
        <v>287432</v>
      </c>
      <c r="F12" s="11">
        <v>10591</v>
      </c>
      <c r="G12" s="11">
        <v>60057</v>
      </c>
      <c r="H12" s="18">
        <f t="shared" si="1"/>
        <v>70648</v>
      </c>
      <c r="I12" s="18">
        <f t="shared" si="2"/>
        <v>358080</v>
      </c>
      <c r="J12" s="7"/>
      <c r="K12" s="7"/>
      <c r="L12" s="8"/>
      <c r="M12" s="7"/>
    </row>
    <row r="13" spans="1:13" ht="90">
      <c r="A13" s="4">
        <v>10</v>
      </c>
      <c r="B13" s="9" t="s">
        <v>12</v>
      </c>
      <c r="C13" s="6">
        <v>3098</v>
      </c>
      <c r="D13" s="6">
        <v>3005</v>
      </c>
      <c r="E13" s="18">
        <f t="shared" si="0"/>
        <v>6103</v>
      </c>
      <c r="F13" s="6">
        <v>685</v>
      </c>
      <c r="G13" s="6">
        <v>971</v>
      </c>
      <c r="H13" s="18">
        <f t="shared" si="1"/>
        <v>1656</v>
      </c>
      <c r="I13" s="18">
        <f t="shared" si="2"/>
        <v>7759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42</v>
      </c>
      <c r="D14" s="6">
        <v>22</v>
      </c>
      <c r="E14" s="18">
        <f t="shared" si="0"/>
        <v>64</v>
      </c>
      <c r="F14" s="6">
        <v>2</v>
      </c>
      <c r="G14" s="6">
        <v>5</v>
      </c>
      <c r="H14" s="18">
        <f t="shared" si="1"/>
        <v>7</v>
      </c>
      <c r="I14" s="18">
        <f t="shared" si="2"/>
        <v>71</v>
      </c>
      <c r="J14" s="7"/>
      <c r="K14" s="7"/>
      <c r="L14" s="8"/>
      <c r="M14" s="7"/>
    </row>
    <row r="15" spans="1:13" ht="22.5">
      <c r="A15" s="4">
        <v>13</v>
      </c>
      <c r="B15" s="12" t="s">
        <v>25</v>
      </c>
      <c r="C15" s="6">
        <v>2</v>
      </c>
      <c r="D15" s="6">
        <v>2</v>
      </c>
      <c r="E15" s="18">
        <f t="shared" si="0"/>
        <v>4</v>
      </c>
      <c r="F15" s="6">
        <v>1</v>
      </c>
      <c r="G15" s="6">
        <v>1</v>
      </c>
      <c r="H15" s="18">
        <f t="shared" si="1"/>
        <v>2</v>
      </c>
      <c r="I15" s="18">
        <f t="shared" si="2"/>
        <v>6</v>
      </c>
      <c r="J15" s="7"/>
      <c r="K15" s="7"/>
      <c r="L15" s="8"/>
      <c r="M15" s="7"/>
    </row>
    <row r="16" spans="1:13" ht="45">
      <c r="A16" s="4">
        <v>14</v>
      </c>
      <c r="B16" s="12" t="s">
        <v>15</v>
      </c>
      <c r="C16" s="6">
        <v>754</v>
      </c>
      <c r="D16" s="6">
        <v>882</v>
      </c>
      <c r="E16" s="18">
        <f t="shared" si="0"/>
        <v>1636</v>
      </c>
      <c r="F16" s="6">
        <v>109</v>
      </c>
      <c r="G16" s="6">
        <v>422</v>
      </c>
      <c r="H16" s="18">
        <f t="shared" si="1"/>
        <v>531</v>
      </c>
      <c r="I16" s="18">
        <f t="shared" si="2"/>
        <v>2167</v>
      </c>
      <c r="J16" s="7"/>
      <c r="K16" s="7"/>
      <c r="L16" s="8"/>
      <c r="M16" s="7"/>
    </row>
    <row r="17" spans="1:13" ht="11.25">
      <c r="A17" s="4">
        <v>15</v>
      </c>
      <c r="B17" s="12" t="s">
        <v>16</v>
      </c>
      <c r="C17" s="6">
        <v>129531</v>
      </c>
      <c r="D17" s="6">
        <v>60029</v>
      </c>
      <c r="E17" s="18">
        <f t="shared" si="0"/>
        <v>189560</v>
      </c>
      <c r="F17" s="6">
        <v>83068</v>
      </c>
      <c r="G17" s="6">
        <v>145242</v>
      </c>
      <c r="H17" s="18">
        <f t="shared" si="1"/>
        <v>228310</v>
      </c>
      <c r="I17" s="18">
        <f t="shared" si="2"/>
        <v>417870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808</v>
      </c>
      <c r="D18" s="6">
        <v>567</v>
      </c>
      <c r="E18" s="18">
        <f t="shared" si="0"/>
        <v>1375</v>
      </c>
      <c r="F18" s="6">
        <v>488</v>
      </c>
      <c r="G18" s="6">
        <v>855</v>
      </c>
      <c r="H18" s="18">
        <f t="shared" si="1"/>
        <v>1343</v>
      </c>
      <c r="I18" s="18">
        <f t="shared" si="2"/>
        <v>2718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5142</v>
      </c>
      <c r="D19" s="6">
        <v>1292</v>
      </c>
      <c r="E19" s="18">
        <f t="shared" si="0"/>
        <v>6434</v>
      </c>
      <c r="F19" s="6">
        <v>2522</v>
      </c>
      <c r="G19" s="6">
        <v>6641</v>
      </c>
      <c r="H19" s="18">
        <f t="shared" si="1"/>
        <v>9163</v>
      </c>
      <c r="I19" s="18">
        <f t="shared" si="2"/>
        <v>15597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595181</v>
      </c>
      <c r="D20" s="19">
        <f aca="true" t="shared" si="3" ref="D20:I20">SUM(D5:D19)</f>
        <v>429264</v>
      </c>
      <c r="E20" s="19">
        <f t="shared" si="3"/>
        <v>1024445</v>
      </c>
      <c r="F20" s="19">
        <f t="shared" si="3"/>
        <v>282139</v>
      </c>
      <c r="G20" s="19">
        <f t="shared" si="3"/>
        <v>469084</v>
      </c>
      <c r="H20" s="19">
        <f t="shared" si="3"/>
        <v>751223</v>
      </c>
      <c r="I20" s="19">
        <f t="shared" si="3"/>
        <v>1775668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J6" sqref="J6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42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43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272110+1+32</f>
        <v>272143</v>
      </c>
      <c r="D5" s="6">
        <f>202258+0+15</f>
        <v>202273</v>
      </c>
      <c r="E5" s="18">
        <f>SUM(C5:D5)</f>
        <v>474416</v>
      </c>
      <c r="F5" s="6">
        <f>170417+0+10</f>
        <v>170427</v>
      </c>
      <c r="G5" s="6">
        <f>221879+1+14</f>
        <v>221894</v>
      </c>
      <c r="H5" s="18">
        <f>SUM(F5:G5)</f>
        <v>392321</v>
      </c>
      <c r="I5" s="18">
        <f>E5+H5</f>
        <v>866737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557</v>
      </c>
      <c r="D6" s="6">
        <v>523</v>
      </c>
      <c r="E6" s="18">
        <f aca="true" t="shared" si="0" ref="E6:E19">SUM(C6:D6)</f>
        <v>1080</v>
      </c>
      <c r="F6" s="6">
        <v>421</v>
      </c>
      <c r="G6" s="6">
        <v>438</v>
      </c>
      <c r="H6" s="18">
        <f aca="true" t="shared" si="1" ref="H6:H19">SUM(F6:G6)</f>
        <v>859</v>
      </c>
      <c r="I6" s="18">
        <f aca="true" t="shared" si="2" ref="I6:I19">E6+H6</f>
        <v>1939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8691</v>
      </c>
      <c r="D7" s="6">
        <v>4318</v>
      </c>
      <c r="E7" s="18">
        <f t="shared" si="0"/>
        <v>13009</v>
      </c>
      <c r="F7" s="6">
        <v>3953</v>
      </c>
      <c r="G7" s="6">
        <v>5966</v>
      </c>
      <c r="H7" s="18">
        <f t="shared" si="1"/>
        <v>9919</v>
      </c>
      <c r="I7" s="18">
        <f t="shared" si="2"/>
        <v>22928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14867</v>
      </c>
      <c r="D8" s="6">
        <v>3896</v>
      </c>
      <c r="E8" s="18">
        <f t="shared" si="0"/>
        <v>18763</v>
      </c>
      <c r="F8" s="6">
        <v>6870</v>
      </c>
      <c r="G8" s="6">
        <v>16236</v>
      </c>
      <c r="H8" s="18">
        <f t="shared" si="1"/>
        <v>23106</v>
      </c>
      <c r="I8" s="18">
        <f t="shared" si="2"/>
        <v>41869</v>
      </c>
      <c r="J8" s="7"/>
      <c r="K8" s="7"/>
      <c r="L8" s="8"/>
      <c r="M8" s="7"/>
    </row>
    <row r="9" spans="1:13" ht="11.25">
      <c r="A9" s="4">
        <v>5</v>
      </c>
      <c r="B9" s="5" t="s">
        <v>44</v>
      </c>
      <c r="C9" s="11">
        <v>596</v>
      </c>
      <c r="D9" s="11">
        <v>17</v>
      </c>
      <c r="E9" s="18">
        <f t="shared" si="0"/>
        <v>613</v>
      </c>
      <c r="F9" s="11">
        <v>406</v>
      </c>
      <c r="G9" s="11">
        <v>760</v>
      </c>
      <c r="H9" s="18">
        <f t="shared" si="1"/>
        <v>1166</v>
      </c>
      <c r="I9" s="18">
        <f t="shared" si="2"/>
        <v>1779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11">
        <v>15533</v>
      </c>
      <c r="D10" s="11">
        <v>6837</v>
      </c>
      <c r="E10" s="18">
        <f t="shared" si="0"/>
        <v>22370</v>
      </c>
      <c r="F10" s="11">
        <v>1492</v>
      </c>
      <c r="G10" s="11">
        <v>7433</v>
      </c>
      <c r="H10" s="18">
        <f t="shared" si="1"/>
        <v>8925</v>
      </c>
      <c r="I10" s="18">
        <f t="shared" si="2"/>
        <v>31295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6">
        <v>572</v>
      </c>
      <c r="D11" s="6">
        <v>203</v>
      </c>
      <c r="E11" s="18">
        <f t="shared" si="0"/>
        <v>775</v>
      </c>
      <c r="F11" s="6">
        <v>210</v>
      </c>
      <c r="G11" s="6">
        <v>615</v>
      </c>
      <c r="H11" s="18">
        <f t="shared" si="1"/>
        <v>825</v>
      </c>
      <c r="I11" s="18">
        <f t="shared" si="2"/>
        <v>1600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135624</v>
      </c>
      <c r="D12" s="11">
        <v>143638</v>
      </c>
      <c r="E12" s="18">
        <f t="shared" si="0"/>
        <v>279262</v>
      </c>
      <c r="F12" s="11">
        <v>9750</v>
      </c>
      <c r="G12" s="11">
        <v>57995</v>
      </c>
      <c r="H12" s="18">
        <f t="shared" si="1"/>
        <v>67745</v>
      </c>
      <c r="I12" s="18">
        <f t="shared" si="2"/>
        <v>347007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6">
        <v>3111</v>
      </c>
      <c r="D13" s="6">
        <v>3040</v>
      </c>
      <c r="E13" s="18">
        <f t="shared" si="0"/>
        <v>6151</v>
      </c>
      <c r="F13" s="6">
        <v>684</v>
      </c>
      <c r="G13" s="6">
        <v>967</v>
      </c>
      <c r="H13" s="18">
        <f t="shared" si="1"/>
        <v>1651</v>
      </c>
      <c r="I13" s="18">
        <f t="shared" si="2"/>
        <v>7802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39</v>
      </c>
      <c r="D14" s="6">
        <v>17</v>
      </c>
      <c r="E14" s="18">
        <f t="shared" si="0"/>
        <v>56</v>
      </c>
      <c r="F14" s="6">
        <v>1</v>
      </c>
      <c r="G14" s="6">
        <v>4</v>
      </c>
      <c r="H14" s="18">
        <f t="shared" si="1"/>
        <v>5</v>
      </c>
      <c r="I14" s="18">
        <f t="shared" si="2"/>
        <v>61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6">
        <v>0</v>
      </c>
      <c r="D15" s="6">
        <v>0</v>
      </c>
      <c r="E15" s="18">
        <f t="shared" si="0"/>
        <v>0</v>
      </c>
      <c r="F15" s="6">
        <v>0</v>
      </c>
      <c r="G15" s="6">
        <v>0</v>
      </c>
      <c r="H15" s="18">
        <f t="shared" si="1"/>
        <v>0</v>
      </c>
      <c r="I15" s="18">
        <f t="shared" si="2"/>
        <v>0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6">
        <v>732</v>
      </c>
      <c r="D16" s="6">
        <v>861</v>
      </c>
      <c r="E16" s="18">
        <f t="shared" si="0"/>
        <v>1593</v>
      </c>
      <c r="F16" s="6">
        <v>105</v>
      </c>
      <c r="G16" s="6">
        <v>402</v>
      </c>
      <c r="H16" s="18">
        <f t="shared" si="1"/>
        <v>507</v>
      </c>
      <c r="I16" s="18">
        <f t="shared" si="2"/>
        <v>2100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6">
        <v>134098</v>
      </c>
      <c r="D17" s="6">
        <v>62975</v>
      </c>
      <c r="E17" s="18">
        <f t="shared" si="0"/>
        <v>197073</v>
      </c>
      <c r="F17" s="6">
        <v>85132</v>
      </c>
      <c r="G17" s="6">
        <v>148647</v>
      </c>
      <c r="H17" s="18">
        <f t="shared" si="1"/>
        <v>233779</v>
      </c>
      <c r="I17" s="18">
        <f t="shared" si="2"/>
        <v>430852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790</v>
      </c>
      <c r="D18" s="6">
        <v>552</v>
      </c>
      <c r="E18" s="18">
        <f t="shared" si="0"/>
        <v>1342</v>
      </c>
      <c r="F18" s="6">
        <v>468</v>
      </c>
      <c r="G18" s="6">
        <v>830</v>
      </c>
      <c r="H18" s="18">
        <f t="shared" si="1"/>
        <v>1298</v>
      </c>
      <c r="I18" s="18">
        <f t="shared" si="2"/>
        <v>2640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5148</v>
      </c>
      <c r="D19" s="6">
        <v>1283</v>
      </c>
      <c r="E19" s="18">
        <f t="shared" si="0"/>
        <v>6431</v>
      </c>
      <c r="F19" s="6">
        <v>2512</v>
      </c>
      <c r="G19" s="6">
        <v>6594</v>
      </c>
      <c r="H19" s="18">
        <f t="shared" si="1"/>
        <v>9106</v>
      </c>
      <c r="I19" s="18">
        <f t="shared" si="2"/>
        <v>15537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592501</v>
      </c>
      <c r="D20" s="19">
        <f aca="true" t="shared" si="3" ref="D20:I20">SUM(D5:D19)</f>
        <v>430433</v>
      </c>
      <c r="E20" s="19">
        <f t="shared" si="3"/>
        <v>1022934</v>
      </c>
      <c r="F20" s="19">
        <f t="shared" si="3"/>
        <v>282431</v>
      </c>
      <c r="G20" s="19">
        <f t="shared" si="3"/>
        <v>468781</v>
      </c>
      <c r="H20" s="19">
        <f t="shared" si="3"/>
        <v>751212</v>
      </c>
      <c r="I20" s="19">
        <f t="shared" si="3"/>
        <v>1774146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51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52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24">
        <f>269059+1+36</f>
        <v>269096</v>
      </c>
      <c r="D5" s="24">
        <f>200192+1+19</f>
        <v>200212</v>
      </c>
      <c r="E5" s="18">
        <f>SUM(C5:D5)</f>
        <v>469308</v>
      </c>
      <c r="F5" s="24">
        <f>168059+0+10</f>
        <v>168069</v>
      </c>
      <c r="G5" s="24">
        <f>218812+1+13</f>
        <v>218826</v>
      </c>
      <c r="H5" s="18">
        <f>SUM(F5:G5)</f>
        <v>386895</v>
      </c>
      <c r="I5" s="18">
        <f>E5+H5</f>
        <v>856203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24">
        <v>543</v>
      </c>
      <c r="D6" s="24">
        <v>520</v>
      </c>
      <c r="E6" s="18">
        <f aca="true" t="shared" si="0" ref="E6:E19">SUM(C6:D6)</f>
        <v>1063</v>
      </c>
      <c r="F6" s="24">
        <v>413</v>
      </c>
      <c r="G6" s="24">
        <v>424</v>
      </c>
      <c r="H6" s="18">
        <f aca="true" t="shared" si="1" ref="H6:H19">SUM(F6:G6)</f>
        <v>837</v>
      </c>
      <c r="I6" s="18">
        <f aca="true" t="shared" si="2" ref="I6:I19">E6+H6</f>
        <v>1900</v>
      </c>
      <c r="J6" s="7"/>
      <c r="K6" s="7"/>
      <c r="L6" s="8"/>
      <c r="M6" s="7"/>
    </row>
    <row r="7" spans="1:13" ht="12.75">
      <c r="A7" s="4">
        <v>3</v>
      </c>
      <c r="B7" s="10" t="s">
        <v>6</v>
      </c>
      <c r="C7" s="24">
        <v>7448</v>
      </c>
      <c r="D7" s="24">
        <v>3461</v>
      </c>
      <c r="E7" s="18">
        <f t="shared" si="0"/>
        <v>10909</v>
      </c>
      <c r="F7" s="24">
        <v>3866</v>
      </c>
      <c r="G7" s="24">
        <v>5835</v>
      </c>
      <c r="H7" s="18">
        <f t="shared" si="1"/>
        <v>9701</v>
      </c>
      <c r="I7" s="18">
        <f t="shared" si="2"/>
        <v>20610</v>
      </c>
      <c r="J7" s="7"/>
      <c r="K7" s="7"/>
      <c r="L7" s="8"/>
      <c r="M7" s="7"/>
    </row>
    <row r="8" spans="1:13" ht="12.75">
      <c r="A8" s="4">
        <v>4</v>
      </c>
      <c r="B8" s="5" t="s">
        <v>7</v>
      </c>
      <c r="C8" s="24">
        <v>14384</v>
      </c>
      <c r="D8" s="24">
        <v>3697</v>
      </c>
      <c r="E8" s="18">
        <f t="shared" si="0"/>
        <v>18081</v>
      </c>
      <c r="F8" s="24">
        <v>6628</v>
      </c>
      <c r="G8" s="24">
        <v>15640</v>
      </c>
      <c r="H8" s="18">
        <f t="shared" si="1"/>
        <v>22268</v>
      </c>
      <c r="I8" s="18">
        <f t="shared" si="2"/>
        <v>40349</v>
      </c>
      <c r="J8" s="7"/>
      <c r="K8" s="7"/>
      <c r="L8" s="8"/>
      <c r="M8" s="7"/>
    </row>
    <row r="9" spans="1:13" ht="12.75">
      <c r="A9" s="4">
        <v>5</v>
      </c>
      <c r="B9" s="5" t="s">
        <v>44</v>
      </c>
      <c r="C9" s="25">
        <v>596</v>
      </c>
      <c r="D9" s="25">
        <v>16</v>
      </c>
      <c r="E9" s="18">
        <f t="shared" si="0"/>
        <v>612</v>
      </c>
      <c r="F9" s="25">
        <v>404</v>
      </c>
      <c r="G9" s="25">
        <v>749</v>
      </c>
      <c r="H9" s="18">
        <f t="shared" si="1"/>
        <v>1153</v>
      </c>
      <c r="I9" s="18">
        <f t="shared" si="2"/>
        <v>1765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25">
        <v>15330</v>
      </c>
      <c r="D10" s="25">
        <v>6819</v>
      </c>
      <c r="E10" s="18">
        <f t="shared" si="0"/>
        <v>22149</v>
      </c>
      <c r="F10" s="25">
        <v>1500</v>
      </c>
      <c r="G10" s="25">
        <v>7292</v>
      </c>
      <c r="H10" s="18">
        <f t="shared" si="1"/>
        <v>8792</v>
      </c>
      <c r="I10" s="18">
        <f t="shared" si="2"/>
        <v>30941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24">
        <v>340</v>
      </c>
      <c r="D11" s="24">
        <v>184</v>
      </c>
      <c r="E11" s="18">
        <f t="shared" si="0"/>
        <v>524</v>
      </c>
      <c r="F11" s="24">
        <v>96</v>
      </c>
      <c r="G11" s="24">
        <v>332</v>
      </c>
      <c r="H11" s="18">
        <f t="shared" si="1"/>
        <v>428</v>
      </c>
      <c r="I11" s="18">
        <f t="shared" si="2"/>
        <v>952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25">
        <v>126527</v>
      </c>
      <c r="D12" s="25">
        <v>137084</v>
      </c>
      <c r="E12" s="18">
        <f t="shared" si="0"/>
        <v>263611</v>
      </c>
      <c r="F12" s="25">
        <v>8742</v>
      </c>
      <c r="G12" s="25">
        <v>54665</v>
      </c>
      <c r="H12" s="18">
        <f t="shared" si="1"/>
        <v>63407</v>
      </c>
      <c r="I12" s="18">
        <f t="shared" si="2"/>
        <v>327018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24">
        <v>3051</v>
      </c>
      <c r="D13" s="24">
        <v>2964</v>
      </c>
      <c r="E13" s="18">
        <f t="shared" si="0"/>
        <v>6015</v>
      </c>
      <c r="F13" s="24">
        <v>701</v>
      </c>
      <c r="G13" s="24">
        <v>966</v>
      </c>
      <c r="H13" s="18">
        <f t="shared" si="1"/>
        <v>1667</v>
      </c>
      <c r="I13" s="18">
        <f t="shared" si="2"/>
        <v>7682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24">
        <v>32</v>
      </c>
      <c r="D14" s="24">
        <v>13</v>
      </c>
      <c r="E14" s="18">
        <f t="shared" si="0"/>
        <v>45</v>
      </c>
      <c r="F14" s="24">
        <v>1</v>
      </c>
      <c r="G14" s="24">
        <v>1</v>
      </c>
      <c r="H14" s="18">
        <f t="shared" si="1"/>
        <v>2</v>
      </c>
      <c r="I14" s="18">
        <f t="shared" si="2"/>
        <v>47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24">
        <v>0</v>
      </c>
      <c r="D15" s="24">
        <v>0</v>
      </c>
      <c r="E15" s="18">
        <f t="shared" si="0"/>
        <v>0</v>
      </c>
      <c r="F15" s="24">
        <v>0</v>
      </c>
      <c r="G15" s="24">
        <v>0</v>
      </c>
      <c r="H15" s="18">
        <f t="shared" si="1"/>
        <v>0</v>
      </c>
      <c r="I15" s="18">
        <f t="shared" si="2"/>
        <v>0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24">
        <v>638</v>
      </c>
      <c r="D16" s="24">
        <v>789</v>
      </c>
      <c r="E16" s="18">
        <f t="shared" si="0"/>
        <v>1427</v>
      </c>
      <c r="F16" s="24">
        <v>97</v>
      </c>
      <c r="G16" s="24">
        <v>358</v>
      </c>
      <c r="H16" s="18">
        <f t="shared" si="1"/>
        <v>455</v>
      </c>
      <c r="I16" s="18">
        <f t="shared" si="2"/>
        <v>1882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24">
        <v>136561</v>
      </c>
      <c r="D17" s="24">
        <v>64631</v>
      </c>
      <c r="E17" s="18">
        <f t="shared" si="0"/>
        <v>201192</v>
      </c>
      <c r="F17" s="24">
        <v>85547</v>
      </c>
      <c r="G17" s="24">
        <v>149419</v>
      </c>
      <c r="H17" s="18">
        <f t="shared" si="1"/>
        <v>234966</v>
      </c>
      <c r="I17" s="18">
        <f t="shared" si="2"/>
        <v>436158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24">
        <v>725</v>
      </c>
      <c r="D18" s="24">
        <v>528</v>
      </c>
      <c r="E18" s="18">
        <f t="shared" si="0"/>
        <v>1253</v>
      </c>
      <c r="F18" s="24">
        <v>442</v>
      </c>
      <c r="G18" s="24">
        <v>765</v>
      </c>
      <c r="H18" s="18">
        <f t="shared" si="1"/>
        <v>1207</v>
      </c>
      <c r="I18" s="18">
        <f t="shared" si="2"/>
        <v>2460</v>
      </c>
      <c r="J18" s="7"/>
      <c r="K18" s="7"/>
      <c r="L18" s="8"/>
      <c r="M18" s="7"/>
    </row>
    <row r="19" spans="1:13" ht="12.75">
      <c r="A19" s="4">
        <v>17</v>
      </c>
      <c r="B19" s="12" t="s">
        <v>24</v>
      </c>
      <c r="C19" s="24">
        <v>4168</v>
      </c>
      <c r="D19" s="24">
        <v>772</v>
      </c>
      <c r="E19" s="18">
        <f t="shared" si="0"/>
        <v>4940</v>
      </c>
      <c r="F19" s="24">
        <v>2346</v>
      </c>
      <c r="G19" s="24">
        <v>5647</v>
      </c>
      <c r="H19" s="18">
        <f t="shared" si="1"/>
        <v>7993</v>
      </c>
      <c r="I19" s="18">
        <f t="shared" si="2"/>
        <v>12933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579439</v>
      </c>
      <c r="D20" s="19">
        <f aca="true" t="shared" si="3" ref="D20:I20">SUM(D5:D19)</f>
        <v>421690</v>
      </c>
      <c r="E20" s="19">
        <f t="shared" si="3"/>
        <v>1001129</v>
      </c>
      <c r="F20" s="19">
        <f t="shared" si="3"/>
        <v>278852</v>
      </c>
      <c r="G20" s="19">
        <f t="shared" si="3"/>
        <v>460919</v>
      </c>
      <c r="H20" s="19">
        <f t="shared" si="3"/>
        <v>739771</v>
      </c>
      <c r="I20" s="19">
        <f t="shared" si="3"/>
        <v>1740900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1" customWidth="1"/>
    <col min="2" max="2" width="31" style="1" customWidth="1"/>
    <col min="3" max="4" width="8.09765625" style="1" bestFit="1" customWidth="1"/>
    <col min="5" max="5" width="8.3984375" style="1" bestFit="1" customWidth="1"/>
    <col min="6" max="6" width="9" style="1" bestFit="1" customWidth="1"/>
    <col min="7" max="7" width="8.09765625" style="1" bestFit="1" customWidth="1"/>
    <col min="8" max="8" width="8.8984375" style="1" bestFit="1" customWidth="1"/>
    <col min="9" max="9" width="6.69921875" style="1" bestFit="1" customWidth="1"/>
    <col min="10" max="10" width="9.8984375" style="1" bestFit="1" customWidth="1"/>
    <col min="11" max="11" width="8.8984375" style="1" customWidth="1"/>
    <col min="12" max="12" width="11" style="1" customWidth="1"/>
    <col min="13" max="16384" width="8.8984375" style="1" customWidth="1"/>
  </cols>
  <sheetData>
    <row r="1" spans="1:9" ht="11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>
      <c r="A2" s="26" t="s">
        <v>54</v>
      </c>
      <c r="B2" s="26"/>
      <c r="C2" s="26"/>
      <c r="D2" s="26"/>
      <c r="E2" s="26"/>
      <c r="F2" s="26"/>
      <c r="G2" s="26"/>
      <c r="H2" s="26"/>
      <c r="I2" s="26"/>
    </row>
    <row r="3" ht="11.25">
      <c r="I3" s="2" t="s">
        <v>55</v>
      </c>
    </row>
    <row r="4" spans="1:9" s="3" customFormat="1" ht="45">
      <c r="A4" s="16" t="s">
        <v>1</v>
      </c>
      <c r="B4" s="17" t="s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3</v>
      </c>
    </row>
    <row r="5" spans="1:13" ht="56.25">
      <c r="A5" s="4">
        <v>1</v>
      </c>
      <c r="B5" s="5" t="s">
        <v>4</v>
      </c>
      <c r="C5" s="6">
        <f>268545+1+1</f>
        <v>268547</v>
      </c>
      <c r="D5" s="6">
        <f>199784+0+2</f>
        <v>199786</v>
      </c>
      <c r="E5" s="18">
        <f>SUM(C5:D5)</f>
        <v>468333</v>
      </c>
      <c r="F5" s="6">
        <f>168256+0+0</f>
        <v>168256</v>
      </c>
      <c r="G5" s="6">
        <f>219037+1+0</f>
        <v>219038</v>
      </c>
      <c r="H5" s="18">
        <f>SUM(F5:G5)</f>
        <v>387294</v>
      </c>
      <c r="I5" s="18">
        <f>E5+H5</f>
        <v>855627</v>
      </c>
      <c r="J5" s="7"/>
      <c r="K5" s="7"/>
      <c r="L5" s="8"/>
      <c r="M5" s="7"/>
    </row>
    <row r="6" spans="1:13" ht="78.75">
      <c r="A6" s="4">
        <v>2</v>
      </c>
      <c r="B6" s="9" t="s">
        <v>5</v>
      </c>
      <c r="C6" s="6">
        <v>543</v>
      </c>
      <c r="D6" s="6">
        <v>520</v>
      </c>
      <c r="E6" s="18">
        <f aca="true" t="shared" si="0" ref="E6:E19">SUM(C6:D6)</f>
        <v>1063</v>
      </c>
      <c r="F6" s="6">
        <v>411</v>
      </c>
      <c r="G6" s="6">
        <v>424</v>
      </c>
      <c r="H6" s="18">
        <f aca="true" t="shared" si="1" ref="H6:H19">SUM(F6:G6)</f>
        <v>835</v>
      </c>
      <c r="I6" s="18">
        <f aca="true" t="shared" si="2" ref="I6:I19">E6+H6</f>
        <v>1898</v>
      </c>
      <c r="J6" s="7"/>
      <c r="K6" s="7"/>
      <c r="L6" s="8"/>
      <c r="M6" s="7"/>
    </row>
    <row r="7" spans="1:13" ht="11.25">
      <c r="A7" s="4">
        <v>3</v>
      </c>
      <c r="B7" s="10" t="s">
        <v>6</v>
      </c>
      <c r="C7" s="6">
        <v>7387</v>
      </c>
      <c r="D7" s="6">
        <v>3463</v>
      </c>
      <c r="E7" s="18">
        <f t="shared" si="0"/>
        <v>10850</v>
      </c>
      <c r="F7" s="6">
        <v>3846</v>
      </c>
      <c r="G7" s="6">
        <v>5810</v>
      </c>
      <c r="H7" s="18">
        <f t="shared" si="1"/>
        <v>9656</v>
      </c>
      <c r="I7" s="18">
        <f t="shared" si="2"/>
        <v>20506</v>
      </c>
      <c r="J7" s="7"/>
      <c r="K7" s="7"/>
      <c r="L7" s="8"/>
      <c r="M7" s="7"/>
    </row>
    <row r="8" spans="1:13" ht="11.25">
      <c r="A8" s="4">
        <v>4</v>
      </c>
      <c r="B8" s="5" t="s">
        <v>7</v>
      </c>
      <c r="C8" s="6">
        <v>14436</v>
      </c>
      <c r="D8" s="6">
        <v>3715</v>
      </c>
      <c r="E8" s="18">
        <f t="shared" si="0"/>
        <v>18151</v>
      </c>
      <c r="F8" s="6">
        <v>6656</v>
      </c>
      <c r="G8" s="6">
        <v>15712</v>
      </c>
      <c r="H8" s="18">
        <f t="shared" si="1"/>
        <v>22368</v>
      </c>
      <c r="I8" s="18">
        <f t="shared" si="2"/>
        <v>40519</v>
      </c>
      <c r="J8" s="7"/>
      <c r="K8" s="7"/>
      <c r="L8" s="8"/>
      <c r="M8" s="7"/>
    </row>
    <row r="9" spans="1:13" ht="11.25">
      <c r="A9" s="4">
        <v>5</v>
      </c>
      <c r="B9" s="5" t="s">
        <v>44</v>
      </c>
      <c r="C9" s="11">
        <v>608</v>
      </c>
      <c r="D9" s="11">
        <v>24</v>
      </c>
      <c r="E9" s="18">
        <f t="shared" si="0"/>
        <v>632</v>
      </c>
      <c r="F9" s="11">
        <v>412</v>
      </c>
      <c r="G9" s="11">
        <v>766</v>
      </c>
      <c r="H9" s="18">
        <f t="shared" si="1"/>
        <v>1178</v>
      </c>
      <c r="I9" s="18">
        <f t="shared" si="2"/>
        <v>1810</v>
      </c>
      <c r="J9" s="7"/>
      <c r="K9" s="7"/>
      <c r="L9" s="8"/>
      <c r="M9" s="7"/>
    </row>
    <row r="10" spans="1:13" ht="33.75">
      <c r="A10" s="4">
        <v>6</v>
      </c>
      <c r="B10" s="9" t="s">
        <v>45</v>
      </c>
      <c r="C10" s="11">
        <v>15136</v>
      </c>
      <c r="D10" s="11">
        <v>6880</v>
      </c>
      <c r="E10" s="18">
        <f t="shared" si="0"/>
        <v>22016</v>
      </c>
      <c r="F10" s="11">
        <v>1581</v>
      </c>
      <c r="G10" s="11">
        <v>7234</v>
      </c>
      <c r="H10" s="18">
        <f t="shared" si="1"/>
        <v>8815</v>
      </c>
      <c r="I10" s="18">
        <f t="shared" si="2"/>
        <v>30831</v>
      </c>
      <c r="J10" s="7"/>
      <c r="K10" s="7"/>
      <c r="L10" s="8"/>
      <c r="M10" s="7"/>
    </row>
    <row r="11" spans="1:13" ht="101.25">
      <c r="A11" s="4">
        <v>7</v>
      </c>
      <c r="B11" s="10" t="s">
        <v>46</v>
      </c>
      <c r="C11" s="6">
        <v>9</v>
      </c>
      <c r="D11" s="6">
        <v>7</v>
      </c>
      <c r="E11" s="18">
        <f t="shared" si="0"/>
        <v>16</v>
      </c>
      <c r="F11" s="6">
        <v>2</v>
      </c>
      <c r="G11" s="6">
        <v>4</v>
      </c>
      <c r="H11" s="18">
        <f t="shared" si="1"/>
        <v>6</v>
      </c>
      <c r="I11" s="18">
        <f t="shared" si="2"/>
        <v>22</v>
      </c>
      <c r="J11" s="7"/>
      <c r="K11" s="7"/>
      <c r="L11" s="8"/>
      <c r="M11" s="7"/>
    </row>
    <row r="12" spans="1:13" ht="56.25">
      <c r="A12" s="4" t="s">
        <v>10</v>
      </c>
      <c r="B12" s="12" t="s">
        <v>11</v>
      </c>
      <c r="C12" s="11">
        <v>127148</v>
      </c>
      <c r="D12" s="11">
        <v>137814</v>
      </c>
      <c r="E12" s="18">
        <f t="shared" si="0"/>
        <v>264962</v>
      </c>
      <c r="F12" s="11">
        <v>8749</v>
      </c>
      <c r="G12" s="11">
        <v>54892</v>
      </c>
      <c r="H12" s="18">
        <f t="shared" si="1"/>
        <v>63641</v>
      </c>
      <c r="I12" s="18">
        <f t="shared" si="2"/>
        <v>328603</v>
      </c>
      <c r="J12" s="7"/>
      <c r="K12" s="7"/>
      <c r="L12" s="8"/>
      <c r="M12" s="7"/>
    </row>
    <row r="13" spans="1:13" ht="157.5">
      <c r="A13" s="4">
        <v>10</v>
      </c>
      <c r="B13" s="9" t="s">
        <v>47</v>
      </c>
      <c r="C13" s="6">
        <v>3061</v>
      </c>
      <c r="D13" s="6">
        <v>2976</v>
      </c>
      <c r="E13" s="18">
        <f t="shared" si="0"/>
        <v>6037</v>
      </c>
      <c r="F13" s="6">
        <v>701</v>
      </c>
      <c r="G13" s="6">
        <v>957</v>
      </c>
      <c r="H13" s="18">
        <f t="shared" si="1"/>
        <v>1658</v>
      </c>
      <c r="I13" s="18">
        <f t="shared" si="2"/>
        <v>7695</v>
      </c>
      <c r="J13" s="7"/>
      <c r="K13" s="7"/>
      <c r="L13" s="8"/>
      <c r="M13" s="7"/>
    </row>
    <row r="14" spans="1:13" ht="90">
      <c r="A14" s="4" t="s">
        <v>13</v>
      </c>
      <c r="B14" s="9" t="s">
        <v>14</v>
      </c>
      <c r="C14" s="6">
        <v>31</v>
      </c>
      <c r="D14" s="6">
        <v>10</v>
      </c>
      <c r="E14" s="18">
        <f t="shared" si="0"/>
        <v>41</v>
      </c>
      <c r="F14" s="6">
        <v>1</v>
      </c>
      <c r="G14" s="6">
        <v>1</v>
      </c>
      <c r="H14" s="18">
        <f t="shared" si="1"/>
        <v>2</v>
      </c>
      <c r="I14" s="18">
        <f t="shared" si="2"/>
        <v>43</v>
      </c>
      <c r="J14" s="7"/>
      <c r="K14" s="7"/>
      <c r="L14" s="8"/>
      <c r="M14" s="7"/>
    </row>
    <row r="15" spans="1:13" ht="56.25">
      <c r="A15" s="4">
        <v>13</v>
      </c>
      <c r="B15" s="12" t="s">
        <v>48</v>
      </c>
      <c r="C15" s="6">
        <v>0</v>
      </c>
      <c r="D15" s="6">
        <v>0</v>
      </c>
      <c r="E15" s="18">
        <f t="shared" si="0"/>
        <v>0</v>
      </c>
      <c r="F15" s="6">
        <v>0</v>
      </c>
      <c r="G15" s="6">
        <v>0</v>
      </c>
      <c r="H15" s="18">
        <f t="shared" si="1"/>
        <v>0</v>
      </c>
      <c r="I15" s="18">
        <f t="shared" si="2"/>
        <v>0</v>
      </c>
      <c r="J15" s="7"/>
      <c r="K15" s="7"/>
      <c r="L15" s="8"/>
      <c r="M15" s="7"/>
    </row>
    <row r="16" spans="1:13" ht="123.75">
      <c r="A16" s="4">
        <v>14</v>
      </c>
      <c r="B16" s="9" t="s">
        <v>49</v>
      </c>
      <c r="C16" s="6">
        <v>638</v>
      </c>
      <c r="D16" s="6">
        <v>786</v>
      </c>
      <c r="E16" s="18">
        <f t="shared" si="0"/>
        <v>1424</v>
      </c>
      <c r="F16" s="6">
        <v>100</v>
      </c>
      <c r="G16" s="6">
        <v>356</v>
      </c>
      <c r="H16" s="18">
        <f t="shared" si="1"/>
        <v>456</v>
      </c>
      <c r="I16" s="18">
        <f t="shared" si="2"/>
        <v>1880</v>
      </c>
      <c r="J16" s="7"/>
      <c r="K16" s="7"/>
      <c r="L16" s="8"/>
      <c r="M16" s="7"/>
    </row>
    <row r="17" spans="1:13" ht="22.5">
      <c r="A17" s="4">
        <v>15</v>
      </c>
      <c r="B17" s="12" t="s">
        <v>50</v>
      </c>
      <c r="C17" s="6">
        <v>139714</v>
      </c>
      <c r="D17" s="6">
        <v>66423</v>
      </c>
      <c r="E17" s="18">
        <f t="shared" si="0"/>
        <v>206137</v>
      </c>
      <c r="F17" s="6">
        <v>87061</v>
      </c>
      <c r="G17" s="6">
        <v>151904</v>
      </c>
      <c r="H17" s="18">
        <f t="shared" si="1"/>
        <v>238965</v>
      </c>
      <c r="I17" s="18">
        <f t="shared" si="2"/>
        <v>445102</v>
      </c>
      <c r="J17" s="7"/>
      <c r="K17" s="7"/>
      <c r="L17" s="8"/>
      <c r="M17" s="7"/>
    </row>
    <row r="18" spans="1:13" ht="22.5">
      <c r="A18" s="4">
        <v>16</v>
      </c>
      <c r="B18" s="12" t="s">
        <v>17</v>
      </c>
      <c r="C18" s="6">
        <v>728</v>
      </c>
      <c r="D18" s="6">
        <v>532</v>
      </c>
      <c r="E18" s="18">
        <f t="shared" si="0"/>
        <v>1260</v>
      </c>
      <c r="F18" s="6">
        <v>439</v>
      </c>
      <c r="G18" s="6">
        <v>771</v>
      </c>
      <c r="H18" s="18">
        <f t="shared" si="1"/>
        <v>1210</v>
      </c>
      <c r="I18" s="18">
        <f t="shared" si="2"/>
        <v>2470</v>
      </c>
      <c r="J18" s="7"/>
      <c r="K18" s="7"/>
      <c r="L18" s="8"/>
      <c r="M18" s="7"/>
    </row>
    <row r="19" spans="1:13" ht="11.25">
      <c r="A19" s="4">
        <v>17</v>
      </c>
      <c r="B19" s="12" t="s">
        <v>24</v>
      </c>
      <c r="C19" s="6">
        <v>4655</v>
      </c>
      <c r="D19" s="6">
        <v>814</v>
      </c>
      <c r="E19" s="18">
        <f t="shared" si="0"/>
        <v>5469</v>
      </c>
      <c r="F19" s="6">
        <v>2548</v>
      </c>
      <c r="G19" s="6">
        <v>6264</v>
      </c>
      <c r="H19" s="18">
        <f t="shared" si="1"/>
        <v>8812</v>
      </c>
      <c r="I19" s="18">
        <f t="shared" si="2"/>
        <v>14281</v>
      </c>
      <c r="J19" s="7"/>
      <c r="K19" s="7"/>
      <c r="L19" s="8"/>
      <c r="M19" s="7"/>
    </row>
    <row r="20" spans="1:13" ht="11.25">
      <c r="A20" s="20"/>
      <c r="B20" s="20" t="s">
        <v>3</v>
      </c>
      <c r="C20" s="19">
        <f>SUM(C5:C19)</f>
        <v>582641</v>
      </c>
      <c r="D20" s="19">
        <f aca="true" t="shared" si="3" ref="D20:I20">SUM(D5:D19)</f>
        <v>423750</v>
      </c>
      <c r="E20" s="19">
        <f t="shared" si="3"/>
        <v>1006391</v>
      </c>
      <c r="F20" s="19">
        <f t="shared" si="3"/>
        <v>280763</v>
      </c>
      <c r="G20" s="19">
        <f t="shared" si="3"/>
        <v>464133</v>
      </c>
      <c r="H20" s="19">
        <f t="shared" si="3"/>
        <v>744896</v>
      </c>
      <c r="I20" s="19">
        <f t="shared" si="3"/>
        <v>1751287</v>
      </c>
      <c r="J20" s="7"/>
      <c r="K20" s="7"/>
      <c r="L20" s="8"/>
      <c r="M20" s="7"/>
    </row>
    <row r="21" spans="11:13" ht="11.25">
      <c r="K21" s="7"/>
      <c r="L21" s="8"/>
      <c r="M21" s="7"/>
    </row>
    <row r="22" spans="3:13" ht="11.25">
      <c r="C22" s="7"/>
      <c r="D22" s="7"/>
      <c r="E22" s="7"/>
      <c r="F22" s="7"/>
      <c r="G22" s="7"/>
      <c r="H22" s="7"/>
      <c r="I22" s="7"/>
      <c r="K22" s="7"/>
      <c r="L22" s="8"/>
      <c r="M22" s="7"/>
    </row>
    <row r="23" spans="11:13" ht="11.25">
      <c r="K23" s="7"/>
      <c r="L23" s="8"/>
      <c r="M23" s="7"/>
    </row>
    <row r="24" spans="3:13" ht="11.25">
      <c r="C24" s="7"/>
      <c r="D24" s="7"/>
      <c r="E24" s="7"/>
      <c r="F24" s="7"/>
      <c r="G24" s="7"/>
      <c r="H24" s="7"/>
      <c r="I24" s="7"/>
      <c r="K24" s="7"/>
      <c r="L24" s="8"/>
      <c r="M24" s="7"/>
    </row>
    <row r="25" spans="3:13" ht="11.25">
      <c r="C25" s="7"/>
      <c r="D25" s="7"/>
      <c r="E25" s="7"/>
      <c r="F25" s="7"/>
      <c r="G25" s="7"/>
      <c r="H25" s="7"/>
      <c r="I25" s="7"/>
      <c r="K25" s="7"/>
      <c r="L25" s="8"/>
      <c r="M25" s="7"/>
    </row>
    <row r="26" spans="5:13" ht="11.25">
      <c r="E26" s="7"/>
      <c r="K26" s="7"/>
      <c r="L26" s="8"/>
      <c r="M26" s="7"/>
    </row>
    <row r="27" spans="11:13" ht="11.25">
      <c r="K27" s="7"/>
      <c r="L27" s="8"/>
      <c r="M27" s="7"/>
    </row>
    <row r="28" spans="11:13" ht="11.25">
      <c r="K28" s="7"/>
      <c r="L28" s="8"/>
      <c r="M28" s="7"/>
    </row>
    <row r="29" spans="11:13" ht="11.25">
      <c r="K29" s="7"/>
      <c r="L29" s="8"/>
      <c r="M29" s="7"/>
    </row>
    <row r="30" spans="11:13" ht="11.25">
      <c r="K30" s="7"/>
      <c r="L30" s="8"/>
      <c r="M30" s="7"/>
    </row>
    <row r="31" spans="11:13" ht="11.25">
      <c r="K31" s="7"/>
      <c r="L31" s="8"/>
      <c r="M31" s="7"/>
    </row>
    <row r="32" spans="11:13" ht="11.25">
      <c r="K32" s="7"/>
      <c r="L32" s="8"/>
      <c r="M32" s="7"/>
    </row>
    <row r="33" spans="11:13" ht="11.25">
      <c r="K33" s="7"/>
      <c r="L33" s="8"/>
      <c r="M33" s="7"/>
    </row>
    <row r="34" spans="11:13" ht="11.25">
      <c r="K34" s="7"/>
      <c r="L34" s="8"/>
      <c r="M34" s="7"/>
    </row>
    <row r="35" spans="11:13" ht="11.25">
      <c r="K35" s="7"/>
      <c r="L35" s="8"/>
      <c r="M35" s="7"/>
    </row>
    <row r="36" spans="11:13" ht="11.25">
      <c r="K36" s="7"/>
      <c r="L36" s="8"/>
      <c r="M36" s="7"/>
    </row>
    <row r="37" spans="11:13" ht="11.25">
      <c r="K37" s="7"/>
      <c r="L37" s="8"/>
      <c r="M37" s="7"/>
    </row>
    <row r="38" spans="11:13" ht="11.25">
      <c r="K38" s="7"/>
      <c r="L38" s="8"/>
      <c r="M38" s="7"/>
    </row>
    <row r="39" spans="11:13" ht="11.25">
      <c r="K39" s="7"/>
      <c r="L39" s="8"/>
      <c r="M39" s="7"/>
    </row>
    <row r="40" spans="11:13" ht="11.25">
      <c r="K40" s="7"/>
      <c r="L40" s="8"/>
      <c r="M40" s="7"/>
    </row>
    <row r="41" spans="11:13" ht="11.25">
      <c r="K41" s="7"/>
      <c r="L41" s="8"/>
      <c r="M41" s="7"/>
    </row>
    <row r="42" spans="11:13" ht="11.25">
      <c r="K42" s="7"/>
      <c r="L42" s="8"/>
      <c r="M42" s="7"/>
    </row>
    <row r="43" spans="11:13" ht="11.25">
      <c r="K43" s="7"/>
      <c r="L43" s="8"/>
      <c r="M43" s="7"/>
    </row>
    <row r="44" spans="11:13" ht="11.25">
      <c r="K44" s="7"/>
      <c r="L44" s="8"/>
      <c r="M44" s="7"/>
    </row>
    <row r="45" spans="11:13" ht="11.25">
      <c r="K45" s="7"/>
      <c r="L45" s="8"/>
      <c r="M45" s="7"/>
    </row>
    <row r="46" spans="11:13" ht="11.25">
      <c r="K46" s="7"/>
      <c r="L46" s="8"/>
      <c r="M46" s="7"/>
    </row>
    <row r="47" spans="11:13" ht="11.25">
      <c r="K47" s="7"/>
      <c r="L47" s="8"/>
      <c r="M47" s="7"/>
    </row>
    <row r="48" spans="11:13" ht="11.25">
      <c r="K48" s="7"/>
      <c r="L48" s="8"/>
      <c r="M48" s="7"/>
    </row>
    <row r="49" spans="11:13" ht="11.25">
      <c r="K49" s="7"/>
      <c r="L49" s="8"/>
      <c r="M49" s="7"/>
    </row>
    <row r="50" spans="11:13" ht="11.25">
      <c r="K50" s="7"/>
      <c r="L50" s="8"/>
      <c r="M50" s="7"/>
    </row>
    <row r="51" spans="11:13" ht="11.25">
      <c r="K51" s="7"/>
      <c r="L51" s="8"/>
      <c r="M51" s="7"/>
    </row>
    <row r="52" spans="11:13" ht="11.25">
      <c r="K52" s="7"/>
      <c r="L52" s="8"/>
      <c r="M52" s="7"/>
    </row>
    <row r="53" spans="11:13" ht="11.25">
      <c r="K53" s="7"/>
      <c r="L53" s="8"/>
      <c r="M53" s="7"/>
    </row>
    <row r="54" spans="11:13" ht="11.25">
      <c r="K54" s="7"/>
      <c r="L54" s="8"/>
      <c r="M54" s="7"/>
    </row>
    <row r="55" spans="11:13" ht="11.25">
      <c r="K55" s="7"/>
      <c r="L55" s="8"/>
      <c r="M55" s="7"/>
    </row>
    <row r="56" spans="11:13" ht="11.25">
      <c r="K56" s="7"/>
      <c r="L56" s="8"/>
      <c r="M56" s="7"/>
    </row>
    <row r="57" spans="11:13" ht="11.25">
      <c r="K57" s="7"/>
      <c r="L57" s="8"/>
      <c r="M57" s="7"/>
    </row>
    <row r="58" spans="11:13" ht="11.25">
      <c r="K58" s="7"/>
      <c r="L58" s="8"/>
      <c r="M58" s="7"/>
    </row>
    <row r="59" spans="11:13" ht="11.25">
      <c r="K59" s="7"/>
      <c r="L59" s="8"/>
      <c r="M59" s="7"/>
    </row>
    <row r="60" spans="11:13" ht="11.25">
      <c r="K60" s="7"/>
      <c r="L60" s="8"/>
      <c r="M60" s="7"/>
    </row>
    <row r="61" spans="11:13" ht="11.25">
      <c r="K61" s="7"/>
      <c r="L61" s="8"/>
      <c r="M61" s="7"/>
    </row>
    <row r="62" spans="11:13" ht="11.25">
      <c r="K62" s="7"/>
      <c r="L62" s="8"/>
      <c r="M62" s="7"/>
    </row>
    <row r="63" spans="11:13" ht="11.25">
      <c r="K63" s="7"/>
      <c r="L63" s="8"/>
      <c r="M63" s="7"/>
    </row>
    <row r="64" spans="11:13" ht="11.25">
      <c r="K64" s="7"/>
      <c r="L64" s="8"/>
      <c r="M64" s="7"/>
    </row>
    <row r="65" spans="11:13" ht="11.25">
      <c r="K65" s="7"/>
      <c r="L65" s="8"/>
      <c r="M65" s="7"/>
    </row>
    <row r="66" spans="11:13" ht="11.25">
      <c r="K66" s="7"/>
      <c r="L66" s="8"/>
      <c r="M66" s="7"/>
    </row>
    <row r="67" spans="11:13" ht="11.25">
      <c r="K67" s="7"/>
      <c r="L67" s="8"/>
      <c r="M67" s="7"/>
    </row>
    <row r="68" spans="11:13" ht="11.25">
      <c r="K68" s="7"/>
      <c r="L68" s="8"/>
      <c r="M68" s="7"/>
    </row>
    <row r="69" spans="11:13" ht="11.25">
      <c r="K69" s="7"/>
      <c r="L69" s="8"/>
      <c r="M69" s="7"/>
    </row>
    <row r="70" spans="11:13" ht="11.25">
      <c r="K70" s="7"/>
      <c r="L70" s="8"/>
      <c r="M70" s="7"/>
    </row>
    <row r="71" spans="11:13" ht="11.25">
      <c r="K71" s="7"/>
      <c r="L71" s="8"/>
      <c r="M71" s="7"/>
    </row>
    <row r="72" spans="11:13" ht="11.25">
      <c r="K72" s="7"/>
      <c r="L72" s="8"/>
      <c r="M72" s="7"/>
    </row>
    <row r="73" spans="11:13" ht="11.25">
      <c r="K73" s="7"/>
      <c r="L73" s="8"/>
      <c r="M73" s="7"/>
    </row>
    <row r="74" spans="11:13" ht="11.25">
      <c r="K74" s="7"/>
      <c r="L74" s="8"/>
      <c r="M74" s="7"/>
    </row>
    <row r="75" spans="11:13" ht="11.25">
      <c r="K75" s="7"/>
      <c r="L75" s="8"/>
      <c r="M75" s="7"/>
    </row>
    <row r="76" spans="11:13" ht="11.25">
      <c r="K76" s="7"/>
      <c r="L76" s="8"/>
      <c r="M76" s="7"/>
    </row>
    <row r="77" spans="11:13" ht="11.25">
      <c r="K77" s="7"/>
      <c r="L77" s="8"/>
      <c r="M77" s="7"/>
    </row>
    <row r="78" spans="11:13" ht="11.25">
      <c r="K78" s="7"/>
      <c r="L78" s="8"/>
      <c r="M78" s="7"/>
    </row>
    <row r="79" spans="11:13" ht="11.25">
      <c r="K79" s="7"/>
      <c r="L79" s="8"/>
      <c r="M79" s="7"/>
    </row>
    <row r="80" spans="11:12" ht="11.25">
      <c r="K80" s="7"/>
      <c r="L80" s="8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 Stratov</dc:creator>
  <cp:keywords/>
  <dc:description/>
  <cp:lastModifiedBy>slavicako</cp:lastModifiedBy>
  <cp:lastPrinted>2011-02-09T14:37:44Z</cp:lastPrinted>
  <dcterms:created xsi:type="dcterms:W3CDTF">2010-01-22T13:18:43Z</dcterms:created>
  <dcterms:modified xsi:type="dcterms:W3CDTF">2013-04-02T08:35:52Z</dcterms:modified>
  <cp:category/>
  <cp:version/>
  <cp:contentType/>
  <cp:contentStatus/>
</cp:coreProperties>
</file>