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firstSheet="10" activeTab="13"/>
  </bookViews>
  <sheets>
    <sheet name="dekemvri 2010" sheetId="1" r:id="rId1"/>
    <sheet name="januari 2011" sheetId="2" r:id="rId2"/>
    <sheet name="fevruari 2011" sheetId="3" r:id="rId3"/>
    <sheet name="mart 2011" sheetId="4" r:id="rId4"/>
    <sheet name="april 2011" sheetId="5" r:id="rId5"/>
    <sheet name="maj 2011" sheetId="6" r:id="rId6"/>
    <sheet name="juni 2011" sheetId="7" r:id="rId7"/>
    <sheet name="juli 2011" sheetId="8" r:id="rId8"/>
    <sheet name="avgust 2011" sheetId="9" r:id="rId9"/>
    <sheet name="septemvri 2011" sheetId="10" r:id="rId10"/>
    <sheet name="oktomvri 2011" sheetId="11" r:id="rId11"/>
    <sheet name="noemvri 2011" sheetId="12" r:id="rId12"/>
    <sheet name="dekemvri 2011" sheetId="13" r:id="rId13"/>
    <sheet name="vk. po meseci" sheetId="14" r:id="rId14"/>
  </sheets>
  <definedNames/>
  <calcPr fullCalcOnLoad="1"/>
</workbook>
</file>

<file path=xl/sharedStrings.xml><?xml version="1.0" encoding="utf-8"?>
<sst xmlns="http://schemas.openxmlformats.org/spreadsheetml/2006/main" count="414" uniqueCount="57">
  <si>
    <t xml:space="preserve">П Р Е Г Л Е Д </t>
  </si>
  <si>
    <t>Шифра на
основ на
осигурување</t>
  </si>
  <si>
    <t>ОПИС</t>
  </si>
  <si>
    <t>Осигуреници
0-6 г.</t>
  </si>
  <si>
    <t>Осигуреници
7-18 г.</t>
  </si>
  <si>
    <t>Осигуреници
19-34 г.</t>
  </si>
  <si>
    <t>Осигуреници
35-65 г.</t>
  </si>
  <si>
    <t>Осигуреници
над 65 г.</t>
  </si>
  <si>
    <t>Осигуреници
жени над 11 г.</t>
  </si>
  <si>
    <t>Вкупно</t>
  </si>
  <si>
    <t>Лице во работен однос (работник во работен однос кај правно лице, самовработено лице, установа, друго правно лице кое врши дејност на јавна служба, државен орган и орган на единиците на локалната самоуправа и градот Скопје</t>
  </si>
  <si>
    <t>Државјанин на РМ кој на територијата на РМ е вработен кај странски и меѓународни органи, организации и установи, кај странски дипломатски и конзуларни претставништва, во лична служба на странски дипломатски и конзуларни претставништва или е во лична служба на странци, доколку со меѓународен договор не е поинаку определено</t>
  </si>
  <si>
    <t>Самовработено лице</t>
  </si>
  <si>
    <t>Индивидуален земјоделец</t>
  </si>
  <si>
    <t>Привремено невработено лице додека прима паричен надоместок од осигурување во случај на невработеност и невработено лице кое активно бара работа и кое се пријавува во Агенцијата за вработување на Република Македонија, доколку нема друга основа на осигурување</t>
  </si>
  <si>
    <t>Државјани на Републиката кои се во работен однос во странство, ако не се задолжително осигурани кај странскиот носител на осигурување</t>
  </si>
  <si>
    <t>8 и 9</t>
  </si>
  <si>
    <t>Корисници на пензии и парични надоместоци според прописите на пензиско и инвалидско осигурување  (државјанин на РМ кој прима пензија или инвалиднина од странски носител на осигурување додека претстојува на територијата на Републиката)</t>
  </si>
  <si>
    <t>Лице корисник на постојана парична помош, лице сместено во згрижувачко семејство и во установа за социјална заштита, корисник на паричен надоместок за помош и нега и парична помош на лице кое до 18 години возраст имало статус на дете без родители и родителска грижа, согласно со прописите од социјалната заштита, ако не може да се осигура по друга основа</t>
  </si>
  <si>
    <t>11 и 12</t>
  </si>
  <si>
    <t>Странец кој на територијата на Република Македонија е во работен однос или служба на странски физички и правни лица, меѓународни организации и установи или странски дипломатски и конзуларни претставништва ако со меѓународен договор поинаку не е определено (странец кој се наоѓа на школување или стручно усовршување во Републиката ако со меѓународен договор поинаку не е определено</t>
  </si>
  <si>
    <t xml:space="preserve">Лица на издржување на казна затвот, притвор, ако не се осигурани по друга основа  </t>
  </si>
  <si>
    <t>Учесници во НОБ и учесници во народноослободителното движење во Егејскиот дел од Македонија, воени инвалиди и членови на семејства на паднати борци</t>
  </si>
  <si>
    <t>Неосигурувани државјани на РМ</t>
  </si>
  <si>
    <t>Доброволно осигурување (осигуреници по член 5 став 2)</t>
  </si>
  <si>
    <t>Осигурени лица по конвенција</t>
  </si>
  <si>
    <t>Верско службено лице и припадник на верски редови, освен припадник на монаштво и сестринство</t>
  </si>
  <si>
    <t>12/2010</t>
  </si>
  <si>
    <t>на број на осигурени лица според старосни групи по основ на осигурувањее за м. декември  2010 година</t>
  </si>
  <si>
    <t>на број на осигурени лица според старосни групи по основ на осигурувањее за м. јануари 2011 година</t>
  </si>
  <si>
    <t>01/2011</t>
  </si>
  <si>
    <t>на број на осигурени лица според старосни групи по основ на осигурувањее за м. февруари 2011 година</t>
  </si>
  <si>
    <t>02/2011</t>
  </si>
  <si>
    <t>на број на осигурени лица според старосни групи по основ на осигурувањее за м. март 2011 година</t>
  </si>
  <si>
    <t>03/2011</t>
  </si>
  <si>
    <t>04/2011</t>
  </si>
  <si>
    <t>на број на осигурени лица според старосни групи по основ на осигурувањее за м. април 2011 година</t>
  </si>
  <si>
    <t>на број на осигурени лица според старосни групи по основ на осигурувањее за м. мај 2011 година</t>
  </si>
  <si>
    <t>05/2011</t>
  </si>
  <si>
    <t>на број на осигурени лица според старосни групи по основ на осигурувањее за м. јуни 2011 година</t>
  </si>
  <si>
    <t>06/2011</t>
  </si>
  <si>
    <t>на број на осигурени лица според старосни групи по основ на осигурувањее за м. јули 2011 година</t>
  </si>
  <si>
    <t>07/2011</t>
  </si>
  <si>
    <t>на број на осигурени лица според старосни групи по основ на осигурувањее за м. август 2011 година</t>
  </si>
  <si>
    <t>08/2011</t>
  </si>
  <si>
    <t>на број на осигурени лица според старосни групи по основ на осигурувањее за м. септември 2011 година</t>
  </si>
  <si>
    <t>09/2011</t>
  </si>
  <si>
    <t>на број на осигурени лица според старосни групи по основ на осигурувањее за м. октомври 2011 година</t>
  </si>
  <si>
    <t>10/2011</t>
  </si>
  <si>
    <t>на број на осигурени лица според старосни групи по основ на осигурувањее за м. ноември 2011 година</t>
  </si>
  <si>
    <t>11/2011</t>
  </si>
  <si>
    <t>* Со Одлука на Уставниот суд на Република Македонија (Службен весник на РМ, бр. 166 од 01.12.2011 година) се брише делот "освен припадник на монаштво и сестринство"</t>
  </si>
  <si>
    <t>Верско службено лице и припадник на верски редови, освен припадник на монаштво и сестринство*</t>
  </si>
  <si>
    <t>на број на осигурени лица според старосни групи по основ на осигурувањее за м. декември 2011 година</t>
  </si>
  <si>
    <t>12/2011</t>
  </si>
  <si>
    <t>на број на осигурени лица според старосни групи по основ на осигурување за период 12.2010-12.2011 година</t>
  </si>
  <si>
    <t>разлика декември/ноември 2011 година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</si>
</sst>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_д_е_н_."/>
    <numFmt numFmtId="165" formatCode="#,##0.00\ _д_е_н_."/>
    <numFmt numFmtId="166" formatCode="#,##0.00\ &quot;ден.&quot;"/>
    <numFmt numFmtId="167" formatCode="0.0%"/>
  </numFmts>
  <fonts count="40">
    <font>
      <sz val="11"/>
      <name val="StobiSerif Regular"/>
      <family val="0"/>
    </font>
    <font>
      <sz val="8"/>
      <name val="StobiSerif Regula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StobiSans Regular"/>
      <family val="3"/>
    </font>
    <font>
      <sz val="8"/>
      <name val="StobiSans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5" fillId="33" borderId="10" xfId="56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1"/>
  <sheetViews>
    <sheetView zoomScalePageLayoutView="0" workbookViewId="0" topLeftCell="A1">
      <selection activeCell="A3" sqref="A3:I3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19921875" style="15" bestFit="1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28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27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2" ht="63.75">
      <c r="A7" s="18">
        <v>1</v>
      </c>
      <c r="B7" s="19" t="s">
        <v>10</v>
      </c>
      <c r="C7" s="20">
        <f>70486+0+109</f>
        <v>70595</v>
      </c>
      <c r="D7" s="20">
        <f>159195+375</f>
        <v>159570</v>
      </c>
      <c r="E7" s="20">
        <f>240906+2+421</f>
        <v>241329</v>
      </c>
      <c r="F7" s="20">
        <f>409291+4+976</f>
        <v>410271</v>
      </c>
      <c r="G7" s="20">
        <f>2261+1+13</f>
        <v>2275</v>
      </c>
      <c r="H7" s="20">
        <f>367747+4+676</f>
        <v>368427</v>
      </c>
      <c r="I7" s="21">
        <f>C7+D7+E7+F7+G7</f>
        <v>884040</v>
      </c>
      <c r="J7" s="22"/>
      <c r="K7" s="23"/>
      <c r="L7" s="23"/>
    </row>
    <row r="8" spans="1:12" ht="102">
      <c r="A8" s="18">
        <v>2</v>
      </c>
      <c r="B8" s="24" t="s">
        <v>11</v>
      </c>
      <c r="C8" s="20">
        <v>288</v>
      </c>
      <c r="D8" s="20">
        <v>458</v>
      </c>
      <c r="E8" s="20">
        <v>515</v>
      </c>
      <c r="F8" s="20">
        <v>1012</v>
      </c>
      <c r="G8" s="20">
        <v>39</v>
      </c>
      <c r="H8" s="20">
        <v>917</v>
      </c>
      <c r="I8" s="21">
        <f aca="true" t="shared" si="0" ref="I8:I22">C8+D8+E8+F8+G8</f>
        <v>2312</v>
      </c>
      <c r="J8" s="22"/>
      <c r="K8" s="23"/>
      <c r="L8" s="23"/>
    </row>
    <row r="9" spans="1:12" ht="12.75">
      <c r="A9" s="18">
        <v>3</v>
      </c>
      <c r="B9" s="24" t="s">
        <v>12</v>
      </c>
      <c r="C9" s="20">
        <v>1167</v>
      </c>
      <c r="D9" s="20">
        <v>3599</v>
      </c>
      <c r="E9" s="20">
        <v>4558</v>
      </c>
      <c r="F9" s="20">
        <v>10196</v>
      </c>
      <c r="G9" s="20">
        <v>2301</v>
      </c>
      <c r="H9" s="20">
        <v>8634</v>
      </c>
      <c r="I9" s="21">
        <f t="shared" si="0"/>
        <v>21821</v>
      </c>
      <c r="J9" s="22"/>
      <c r="K9" s="23"/>
      <c r="L9" s="23"/>
    </row>
    <row r="10" spans="1:12" ht="12.75">
      <c r="A10" s="18">
        <v>4</v>
      </c>
      <c r="B10" s="19" t="s">
        <v>13</v>
      </c>
      <c r="C10" s="20">
        <v>540</v>
      </c>
      <c r="D10" s="20">
        <v>2315</v>
      </c>
      <c r="E10" s="20">
        <v>3424</v>
      </c>
      <c r="F10" s="20">
        <v>15447</v>
      </c>
      <c r="G10" s="20">
        <v>7234</v>
      </c>
      <c r="H10" s="20">
        <v>13302</v>
      </c>
      <c r="I10" s="21">
        <f t="shared" si="0"/>
        <v>28960</v>
      </c>
      <c r="J10" s="22"/>
      <c r="K10" s="23"/>
      <c r="L10" s="23"/>
    </row>
    <row r="11" spans="1:12" ht="38.25">
      <c r="A11" s="18">
        <v>5</v>
      </c>
      <c r="B11" s="19" t="s">
        <v>26</v>
      </c>
      <c r="C11" s="20">
        <v>172</v>
      </c>
      <c r="D11" s="20">
        <v>479</v>
      </c>
      <c r="E11" s="20">
        <v>426</v>
      </c>
      <c r="F11" s="20">
        <v>821</v>
      </c>
      <c r="G11" s="20">
        <v>4</v>
      </c>
      <c r="H11" s="20">
        <v>670</v>
      </c>
      <c r="I11" s="21">
        <f t="shared" si="0"/>
        <v>1902</v>
      </c>
      <c r="J11" s="22"/>
      <c r="K11" s="23"/>
      <c r="L11" s="23"/>
    </row>
    <row r="12" spans="1:12" ht="76.5">
      <c r="A12" s="18">
        <v>6</v>
      </c>
      <c r="B12" s="24" t="s">
        <v>14</v>
      </c>
      <c r="C12" s="20">
        <v>50494</v>
      </c>
      <c r="D12" s="20">
        <v>106952</v>
      </c>
      <c r="E12" s="20">
        <v>157669</v>
      </c>
      <c r="F12" s="20">
        <v>230299</v>
      </c>
      <c r="G12" s="20">
        <v>2492</v>
      </c>
      <c r="H12" s="20">
        <v>218368</v>
      </c>
      <c r="I12" s="21">
        <f t="shared" si="0"/>
        <v>547906</v>
      </c>
      <c r="J12" s="22"/>
      <c r="K12" s="23"/>
      <c r="L12" s="23"/>
    </row>
    <row r="13" spans="1:12" ht="38.25">
      <c r="A13" s="18">
        <v>7</v>
      </c>
      <c r="B13" s="24" t="s">
        <v>15</v>
      </c>
      <c r="C13" s="20">
        <v>67</v>
      </c>
      <c r="D13" s="20">
        <v>342</v>
      </c>
      <c r="E13" s="20">
        <v>220</v>
      </c>
      <c r="F13" s="20">
        <v>835</v>
      </c>
      <c r="G13" s="20">
        <v>508</v>
      </c>
      <c r="H13" s="20">
        <v>933</v>
      </c>
      <c r="I13" s="21">
        <f t="shared" si="0"/>
        <v>1972</v>
      </c>
      <c r="J13" s="22"/>
      <c r="K13" s="23"/>
      <c r="L13" s="23"/>
    </row>
    <row r="14" spans="1:12" ht="76.5">
      <c r="A14" s="18" t="s">
        <v>16</v>
      </c>
      <c r="B14" s="19" t="s">
        <v>17</v>
      </c>
      <c r="C14" s="20">
        <v>242</v>
      </c>
      <c r="D14" s="20">
        <v>4434</v>
      </c>
      <c r="E14" s="20">
        <v>11920</v>
      </c>
      <c r="F14" s="20">
        <v>99909</v>
      </c>
      <c r="G14" s="20">
        <v>242490</v>
      </c>
      <c r="H14" s="20">
        <v>200966</v>
      </c>
      <c r="I14" s="21">
        <f t="shared" si="0"/>
        <v>358995</v>
      </c>
      <c r="J14" s="22"/>
      <c r="K14" s="23"/>
      <c r="L14" s="23"/>
    </row>
    <row r="15" spans="1:12" ht="102">
      <c r="A15" s="18">
        <v>10</v>
      </c>
      <c r="B15" s="24" t="s">
        <v>18</v>
      </c>
      <c r="C15" s="20">
        <v>401</v>
      </c>
      <c r="D15" s="20">
        <v>1233</v>
      </c>
      <c r="E15" s="20">
        <v>917</v>
      </c>
      <c r="F15" s="20">
        <v>2905</v>
      </c>
      <c r="G15" s="20">
        <v>2031</v>
      </c>
      <c r="H15" s="20">
        <v>3549</v>
      </c>
      <c r="I15" s="21">
        <f t="shared" si="0"/>
        <v>7487</v>
      </c>
      <c r="J15" s="22"/>
      <c r="K15" s="23"/>
      <c r="L15" s="23"/>
    </row>
    <row r="16" spans="1:12" ht="114.75">
      <c r="A16" s="18" t="s">
        <v>19</v>
      </c>
      <c r="B16" s="24" t="s">
        <v>20</v>
      </c>
      <c r="C16" s="20">
        <v>1</v>
      </c>
      <c r="D16" s="20">
        <v>24</v>
      </c>
      <c r="E16" s="20">
        <v>24</v>
      </c>
      <c r="F16" s="20">
        <v>20</v>
      </c>
      <c r="G16" s="20">
        <v>11</v>
      </c>
      <c r="H16" s="20">
        <v>40</v>
      </c>
      <c r="I16" s="21">
        <f t="shared" si="0"/>
        <v>80</v>
      </c>
      <c r="J16" s="22"/>
      <c r="K16" s="23"/>
      <c r="L16" s="23"/>
    </row>
    <row r="17" spans="1:12" ht="25.5">
      <c r="A17" s="18">
        <v>13</v>
      </c>
      <c r="B17" s="19" t="s">
        <v>21</v>
      </c>
      <c r="C17" s="20">
        <v>2</v>
      </c>
      <c r="D17" s="20">
        <v>3</v>
      </c>
      <c r="E17" s="20">
        <v>11</v>
      </c>
      <c r="F17" s="20">
        <v>9</v>
      </c>
      <c r="G17" s="20">
        <v>82</v>
      </c>
      <c r="H17" s="20">
        <v>45</v>
      </c>
      <c r="I17" s="21">
        <f t="shared" si="0"/>
        <v>107</v>
      </c>
      <c r="J17" s="22"/>
      <c r="K17" s="23"/>
      <c r="L17" s="23"/>
    </row>
    <row r="18" spans="1:12" ht="51">
      <c r="A18" s="18">
        <v>14</v>
      </c>
      <c r="B18" s="19" t="s">
        <v>22</v>
      </c>
      <c r="C18" s="20">
        <v>24</v>
      </c>
      <c r="D18" s="20">
        <v>159</v>
      </c>
      <c r="E18" s="20">
        <v>108</v>
      </c>
      <c r="F18" s="20">
        <v>519</v>
      </c>
      <c r="G18" s="20">
        <v>1829</v>
      </c>
      <c r="H18" s="20">
        <v>1519</v>
      </c>
      <c r="I18" s="21">
        <f t="shared" si="0"/>
        <v>2639</v>
      </c>
      <c r="J18" s="22"/>
      <c r="K18" s="23"/>
      <c r="L18" s="23"/>
    </row>
    <row r="19" spans="1:12" ht="12.75">
      <c r="A19" s="18">
        <v>15</v>
      </c>
      <c r="B19" s="19" t="s">
        <v>23</v>
      </c>
      <c r="C19" s="20">
        <v>2115</v>
      </c>
      <c r="D19" s="20">
        <v>3355</v>
      </c>
      <c r="E19" s="20">
        <v>7595</v>
      </c>
      <c r="F19" s="20">
        <v>7676</v>
      </c>
      <c r="G19" s="20">
        <v>4806</v>
      </c>
      <c r="H19" s="20">
        <v>11644</v>
      </c>
      <c r="I19" s="21">
        <f t="shared" si="0"/>
        <v>25547</v>
      </c>
      <c r="J19" s="22"/>
      <c r="K19" s="23"/>
      <c r="L19" s="23"/>
    </row>
    <row r="20" spans="1:12" ht="25.5">
      <c r="A20" s="18">
        <v>16</v>
      </c>
      <c r="B20" s="19" t="s">
        <v>24</v>
      </c>
      <c r="C20" s="20">
        <v>21</v>
      </c>
      <c r="D20" s="20">
        <v>338</v>
      </c>
      <c r="E20" s="20">
        <v>513</v>
      </c>
      <c r="F20" s="20">
        <v>976</v>
      </c>
      <c r="G20" s="20">
        <v>553</v>
      </c>
      <c r="H20" s="20">
        <v>1248</v>
      </c>
      <c r="I20" s="21">
        <f t="shared" si="0"/>
        <v>2401</v>
      </c>
      <c r="J20" s="22"/>
      <c r="K20" s="23"/>
      <c r="L20" s="23"/>
    </row>
    <row r="21" spans="1:12" ht="12.75">
      <c r="A21" s="18">
        <v>17</v>
      </c>
      <c r="B21" s="19" t="s">
        <v>25</v>
      </c>
      <c r="C21" s="20">
        <v>820</v>
      </c>
      <c r="D21" s="20">
        <v>3779</v>
      </c>
      <c r="E21" s="20">
        <v>2337</v>
      </c>
      <c r="F21" s="20">
        <v>6304</v>
      </c>
      <c r="G21" s="20">
        <v>3536</v>
      </c>
      <c r="H21" s="20">
        <v>7489</v>
      </c>
      <c r="I21" s="21">
        <f t="shared" si="0"/>
        <v>16776</v>
      </c>
      <c r="J21" s="22"/>
      <c r="K21" s="23"/>
      <c r="L21" s="23"/>
    </row>
    <row r="22" spans="1:12" ht="12.75">
      <c r="A22" s="25" t="s">
        <v>9</v>
      </c>
      <c r="B22" s="26"/>
      <c r="C22" s="27">
        <f aca="true" t="shared" si="1" ref="C22:H22">SUM(C7:C21)</f>
        <v>126949</v>
      </c>
      <c r="D22" s="27">
        <f t="shared" si="1"/>
        <v>287040</v>
      </c>
      <c r="E22" s="27">
        <f t="shared" si="1"/>
        <v>431566</v>
      </c>
      <c r="F22" s="27">
        <f t="shared" si="1"/>
        <v>787199</v>
      </c>
      <c r="G22" s="27">
        <f t="shared" si="1"/>
        <v>270191</v>
      </c>
      <c r="H22" s="27">
        <f t="shared" si="1"/>
        <v>837751</v>
      </c>
      <c r="I22" s="30">
        <f t="shared" si="0"/>
        <v>1902945</v>
      </c>
      <c r="J22" s="22"/>
      <c r="K22" s="23"/>
      <c r="L22" s="23"/>
    </row>
    <row r="23" spans="11:12" ht="12.75">
      <c r="K23" s="23"/>
      <c r="L23" s="23"/>
    </row>
    <row r="24" spans="9:12" ht="12.75">
      <c r="I24" s="22"/>
      <c r="K24" s="23"/>
      <c r="L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2" ht="12.75">
      <c r="C28" s="23"/>
      <c r="D28" s="23"/>
      <c r="E28" s="23"/>
      <c r="F28" s="23"/>
      <c r="G28" s="23"/>
      <c r="H28" s="23"/>
      <c r="I28" s="23"/>
      <c r="K28" s="23"/>
      <c r="L28" s="23"/>
    </row>
    <row r="29" spans="11:12" ht="12.75">
      <c r="K29" s="23"/>
      <c r="L29" s="23"/>
    </row>
    <row r="30" spans="9:12" ht="12.75">
      <c r="I30" s="22"/>
      <c r="K30" s="23"/>
      <c r="L30" s="23"/>
    </row>
    <row r="31" spans="11:12" ht="12.75">
      <c r="K31" s="23"/>
      <c r="L31" s="23"/>
    </row>
    <row r="32" spans="11:12" ht="12.75">
      <c r="K32" s="23"/>
      <c r="L32" s="23"/>
    </row>
    <row r="33" spans="11:12" ht="12.75">
      <c r="K33" s="23"/>
      <c r="L33" s="23"/>
    </row>
    <row r="34" spans="11:12" ht="12.75">
      <c r="K34" s="23"/>
      <c r="L34" s="23"/>
    </row>
    <row r="35" spans="11:12" ht="12.75">
      <c r="K35" s="23"/>
      <c r="L35" s="23"/>
    </row>
    <row r="36" spans="11:12" ht="12.75">
      <c r="K36" s="23"/>
      <c r="L36" s="23"/>
    </row>
    <row r="37" spans="11:12" ht="12.75">
      <c r="K37" s="23"/>
      <c r="L37" s="23"/>
    </row>
    <row r="38" spans="11:12" ht="12.75">
      <c r="K38" s="23"/>
      <c r="L38" s="23"/>
    </row>
    <row r="39" spans="11:12" ht="12.75">
      <c r="K39" s="23"/>
      <c r="L39" s="23"/>
    </row>
    <row r="40" spans="11:12" ht="12.75">
      <c r="K40" s="23"/>
      <c r="L40" s="23"/>
    </row>
    <row r="41" spans="11:12" ht="12.75">
      <c r="K41" s="23"/>
      <c r="L41" s="23"/>
    </row>
    <row r="42" spans="11:12" ht="12.75">
      <c r="K42" s="23"/>
      <c r="L42" s="23"/>
    </row>
    <row r="43" spans="11:12" ht="12.75">
      <c r="K43" s="23"/>
      <c r="L43" s="23"/>
    </row>
    <row r="44" spans="11:12" ht="12.75">
      <c r="K44" s="23"/>
      <c r="L44" s="23"/>
    </row>
    <row r="45" spans="11:12" ht="12.75">
      <c r="K45" s="23"/>
      <c r="L45" s="23"/>
    </row>
    <row r="46" spans="11:12" ht="12.75">
      <c r="K46" s="23"/>
      <c r="L46" s="23"/>
    </row>
    <row r="47" spans="11:12" ht="12.75">
      <c r="K47" s="23"/>
      <c r="L47" s="23"/>
    </row>
    <row r="48" spans="11:12" ht="12.75">
      <c r="K48" s="23"/>
      <c r="L48" s="23"/>
    </row>
    <row r="49" spans="11:12" ht="12.75">
      <c r="K49" s="23"/>
      <c r="L49" s="23"/>
    </row>
    <row r="50" spans="11:12" ht="12.75">
      <c r="K50" s="23"/>
      <c r="L50" s="23"/>
    </row>
    <row r="51" spans="11:12" ht="12.75">
      <c r="K51" s="23"/>
      <c r="L51" s="23"/>
    </row>
    <row r="52" spans="11:12" ht="12.75">
      <c r="K52" s="23"/>
      <c r="L52" s="23"/>
    </row>
    <row r="53" spans="11:12" ht="12.75">
      <c r="K53" s="23"/>
      <c r="L53" s="23"/>
    </row>
    <row r="54" spans="11:12" ht="12.75">
      <c r="K54" s="23"/>
      <c r="L54" s="23"/>
    </row>
    <row r="55" spans="11:12" ht="12.75">
      <c r="K55" s="23"/>
      <c r="L55" s="23"/>
    </row>
    <row r="56" spans="11:12" ht="12.75">
      <c r="K56" s="23"/>
      <c r="L56" s="23"/>
    </row>
    <row r="57" spans="11:12" ht="12.75">
      <c r="K57" s="23"/>
      <c r="L57" s="23"/>
    </row>
    <row r="58" spans="11:12" ht="12.75">
      <c r="K58" s="23"/>
      <c r="L58" s="23"/>
    </row>
    <row r="59" spans="11:12" ht="12.75">
      <c r="K59" s="23"/>
      <c r="L59" s="23"/>
    </row>
    <row r="60" spans="11:12" ht="12.75">
      <c r="K60" s="23"/>
      <c r="L60" s="23"/>
    </row>
    <row r="61" spans="11:12" ht="12.75">
      <c r="K61" s="23"/>
      <c r="L61" s="23"/>
    </row>
    <row r="62" spans="11:12" ht="12.75">
      <c r="K62" s="23"/>
      <c r="L62" s="23"/>
    </row>
    <row r="63" spans="11:12" ht="12.75">
      <c r="K63" s="23"/>
      <c r="L63" s="23"/>
    </row>
    <row r="64" spans="11:12" ht="12.75">
      <c r="K64" s="23"/>
      <c r="L64" s="23"/>
    </row>
    <row r="65" spans="11:12" ht="12.75">
      <c r="K65" s="23"/>
      <c r="L65" s="23"/>
    </row>
    <row r="66" spans="11:12" ht="12.75">
      <c r="K66" s="23"/>
      <c r="L66" s="23"/>
    </row>
    <row r="67" spans="11:12" ht="12.75">
      <c r="K67" s="23"/>
      <c r="L67" s="23"/>
    </row>
    <row r="68" spans="11:12" ht="12.75">
      <c r="K68" s="23"/>
      <c r="L68" s="23"/>
    </row>
    <row r="69" spans="11:12" ht="12.75">
      <c r="K69" s="23"/>
      <c r="L69" s="23"/>
    </row>
    <row r="70" spans="11:12" ht="12.75">
      <c r="K70" s="23"/>
      <c r="L70" s="23"/>
    </row>
    <row r="71" spans="11:12" ht="12.75">
      <c r="K71" s="23"/>
      <c r="L71" s="23"/>
    </row>
    <row r="72" spans="11:12" ht="12.75">
      <c r="K72" s="23"/>
      <c r="L72" s="23"/>
    </row>
    <row r="73" spans="11:12" ht="12.75">
      <c r="K73" s="23"/>
      <c r="L73" s="23"/>
    </row>
    <row r="74" spans="11:12" ht="12.75">
      <c r="K74" s="23"/>
      <c r="L74" s="23"/>
    </row>
    <row r="75" spans="11:12" ht="12.75">
      <c r="K75" s="23"/>
      <c r="L75" s="23"/>
    </row>
    <row r="76" spans="11:12" ht="12.75">
      <c r="K76" s="23"/>
      <c r="L76" s="23"/>
    </row>
    <row r="77" spans="11:12" ht="12.75">
      <c r="K77" s="23"/>
      <c r="L77" s="23"/>
    </row>
    <row r="78" spans="11:12" ht="12.75">
      <c r="K78" s="23"/>
      <c r="L78" s="23"/>
    </row>
    <row r="79" spans="11:12" ht="12.75">
      <c r="K79" s="23"/>
      <c r="L79" s="23"/>
    </row>
    <row r="80" spans="11:12" ht="12.75">
      <c r="K80" s="23"/>
      <c r="L80" s="23"/>
    </row>
    <row r="81" spans="11:12" ht="12.75">
      <c r="K81" s="23"/>
      <c r="L81" s="23"/>
    </row>
  </sheetData>
  <sheetProtection/>
  <mergeCells count="2">
    <mergeCell ref="A3:I3"/>
    <mergeCell ref="A4:I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69921875" style="15" bestFit="1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45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46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1" ht="63.75">
      <c r="A7" s="18">
        <v>1</v>
      </c>
      <c r="B7" s="19" t="s">
        <v>10</v>
      </c>
      <c r="C7" s="20">
        <f>70640+1+95</f>
        <v>70736</v>
      </c>
      <c r="D7" s="20">
        <f>156890+10+351</f>
        <v>157251</v>
      </c>
      <c r="E7" s="20">
        <f>239685+10+412</f>
        <v>240107</v>
      </c>
      <c r="F7" s="20">
        <f>420395+30+997</f>
        <v>421422</v>
      </c>
      <c r="G7" s="20">
        <f>2273+1+13</f>
        <v>2287</v>
      </c>
      <c r="H7" s="20">
        <f>370750+27+656</f>
        <v>371433</v>
      </c>
      <c r="I7" s="21">
        <f aca="true" t="shared" si="0" ref="I7:I22">C7+D7+E7+F7+G7</f>
        <v>891803</v>
      </c>
      <c r="J7" s="22"/>
      <c r="K7" s="23"/>
    </row>
    <row r="8" spans="1:11" ht="102">
      <c r="A8" s="18">
        <v>2</v>
      </c>
      <c r="B8" s="24" t="s">
        <v>11</v>
      </c>
      <c r="C8" s="20">
        <v>256</v>
      </c>
      <c r="D8" s="20">
        <v>423</v>
      </c>
      <c r="E8" s="20">
        <v>442</v>
      </c>
      <c r="F8" s="20">
        <v>956</v>
      </c>
      <c r="G8" s="20">
        <v>38</v>
      </c>
      <c r="H8" s="20">
        <v>863</v>
      </c>
      <c r="I8" s="21">
        <f t="shared" si="0"/>
        <v>2115</v>
      </c>
      <c r="J8" s="22"/>
      <c r="K8" s="23"/>
    </row>
    <row r="9" spans="1:11" ht="12.75">
      <c r="A9" s="18">
        <v>3</v>
      </c>
      <c r="B9" s="24" t="s">
        <v>12</v>
      </c>
      <c r="C9" s="20">
        <v>1180</v>
      </c>
      <c r="D9" s="20">
        <v>3509</v>
      </c>
      <c r="E9" s="20">
        <v>4545</v>
      </c>
      <c r="F9" s="20">
        <v>10232</v>
      </c>
      <c r="G9" s="20">
        <v>2284</v>
      </c>
      <c r="H9" s="20">
        <v>8612</v>
      </c>
      <c r="I9" s="21">
        <f t="shared" si="0"/>
        <v>21750</v>
      </c>
      <c r="J9" s="22"/>
      <c r="K9" s="23"/>
    </row>
    <row r="10" spans="1:11" ht="12.75">
      <c r="A10" s="18">
        <v>4</v>
      </c>
      <c r="B10" s="19" t="s">
        <v>13</v>
      </c>
      <c r="C10" s="20">
        <v>1187</v>
      </c>
      <c r="D10" s="20">
        <v>4167</v>
      </c>
      <c r="E10" s="20">
        <v>4651</v>
      </c>
      <c r="F10" s="20">
        <v>18706</v>
      </c>
      <c r="G10" s="20">
        <v>6953</v>
      </c>
      <c r="H10" s="20">
        <v>15918</v>
      </c>
      <c r="I10" s="21">
        <f t="shared" si="0"/>
        <v>35664</v>
      </c>
      <c r="J10" s="22"/>
      <c r="K10" s="23"/>
    </row>
    <row r="11" spans="1:11" ht="38.25">
      <c r="A11" s="18">
        <v>5</v>
      </c>
      <c r="B11" s="19" t="s">
        <v>26</v>
      </c>
      <c r="C11" s="20">
        <v>178</v>
      </c>
      <c r="D11" s="20">
        <v>473</v>
      </c>
      <c r="E11" s="20">
        <v>424</v>
      </c>
      <c r="F11" s="20">
        <v>850</v>
      </c>
      <c r="G11" s="20">
        <v>4</v>
      </c>
      <c r="H11" s="20">
        <v>681</v>
      </c>
      <c r="I11" s="21">
        <f t="shared" si="0"/>
        <v>1929</v>
      </c>
      <c r="J11" s="22"/>
      <c r="K11" s="23"/>
    </row>
    <row r="12" spans="1:11" ht="76.5">
      <c r="A12" s="18">
        <v>6</v>
      </c>
      <c r="B12" s="24" t="s">
        <v>14</v>
      </c>
      <c r="C12" s="20">
        <v>83</v>
      </c>
      <c r="D12" s="20">
        <v>489</v>
      </c>
      <c r="E12" s="20">
        <v>934</v>
      </c>
      <c r="F12" s="20">
        <v>25522</v>
      </c>
      <c r="G12" s="20">
        <v>389</v>
      </c>
      <c r="H12" s="20">
        <v>12172</v>
      </c>
      <c r="I12" s="21">
        <f t="shared" si="0"/>
        <v>27417</v>
      </c>
      <c r="J12" s="22"/>
      <c r="K12" s="23"/>
    </row>
    <row r="13" spans="1:11" ht="38.25">
      <c r="A13" s="18">
        <v>7</v>
      </c>
      <c r="B13" s="24" t="s">
        <v>15</v>
      </c>
      <c r="C13" s="20">
        <v>60</v>
      </c>
      <c r="D13" s="20">
        <v>299</v>
      </c>
      <c r="E13" s="20">
        <v>245</v>
      </c>
      <c r="F13" s="20">
        <v>795</v>
      </c>
      <c r="G13" s="20">
        <v>513</v>
      </c>
      <c r="H13" s="20">
        <v>908</v>
      </c>
      <c r="I13" s="21">
        <f t="shared" si="0"/>
        <v>1912</v>
      </c>
      <c r="J13" s="22"/>
      <c r="K13" s="23"/>
    </row>
    <row r="14" spans="1:11" ht="76.5">
      <c r="A14" s="18" t="s">
        <v>16</v>
      </c>
      <c r="B14" s="19" t="s">
        <v>17</v>
      </c>
      <c r="C14" s="20">
        <v>235</v>
      </c>
      <c r="D14" s="20">
        <v>4223</v>
      </c>
      <c r="E14" s="20">
        <v>11244</v>
      </c>
      <c r="F14" s="20">
        <v>99266</v>
      </c>
      <c r="G14" s="20">
        <v>245982</v>
      </c>
      <c r="H14" s="21">
        <v>202096</v>
      </c>
      <c r="I14" s="21">
        <f t="shared" si="0"/>
        <v>360950</v>
      </c>
      <c r="J14" s="22"/>
      <c r="K14" s="23"/>
    </row>
    <row r="15" spans="1:11" ht="102">
      <c r="A15" s="18">
        <v>10</v>
      </c>
      <c r="B15" s="24" t="s">
        <v>18</v>
      </c>
      <c r="C15" s="20">
        <v>380</v>
      </c>
      <c r="D15" s="20">
        <v>1244</v>
      </c>
      <c r="E15" s="20">
        <v>972</v>
      </c>
      <c r="F15" s="20">
        <v>3084</v>
      </c>
      <c r="G15" s="20">
        <v>2003</v>
      </c>
      <c r="H15" s="21">
        <v>3610</v>
      </c>
      <c r="I15" s="21">
        <f t="shared" si="0"/>
        <v>7683</v>
      </c>
      <c r="J15" s="22"/>
      <c r="K15" s="23"/>
    </row>
    <row r="16" spans="1:11" ht="114.75">
      <c r="A16" s="18" t="s">
        <v>19</v>
      </c>
      <c r="B16" s="24" t="s">
        <v>20</v>
      </c>
      <c r="C16" s="20">
        <v>0</v>
      </c>
      <c r="D16" s="20">
        <v>21</v>
      </c>
      <c r="E16" s="20">
        <v>27</v>
      </c>
      <c r="F16" s="20">
        <v>17</v>
      </c>
      <c r="G16" s="20">
        <v>12</v>
      </c>
      <c r="H16" s="20">
        <v>37</v>
      </c>
      <c r="I16" s="21">
        <f t="shared" si="0"/>
        <v>77</v>
      </c>
      <c r="J16" s="22"/>
      <c r="K16" s="23"/>
    </row>
    <row r="17" spans="1:11" ht="25.5">
      <c r="A17" s="18">
        <v>13</v>
      </c>
      <c r="B17" s="19" t="s">
        <v>21</v>
      </c>
      <c r="C17" s="20">
        <v>3</v>
      </c>
      <c r="D17" s="20">
        <v>5</v>
      </c>
      <c r="E17" s="20">
        <v>15</v>
      </c>
      <c r="F17" s="20">
        <v>12</v>
      </c>
      <c r="G17" s="20">
        <v>79</v>
      </c>
      <c r="H17" s="20">
        <v>47</v>
      </c>
      <c r="I17" s="21">
        <f t="shared" si="0"/>
        <v>114</v>
      </c>
      <c r="J17" s="22"/>
      <c r="K17" s="23"/>
    </row>
    <row r="18" spans="1:11" ht="51">
      <c r="A18" s="18">
        <v>14</v>
      </c>
      <c r="B18" s="19" t="s">
        <v>22</v>
      </c>
      <c r="C18" s="20">
        <v>22</v>
      </c>
      <c r="D18" s="20">
        <v>144</v>
      </c>
      <c r="E18" s="20">
        <v>109</v>
      </c>
      <c r="F18" s="20">
        <v>513</v>
      </c>
      <c r="G18" s="20">
        <v>1632</v>
      </c>
      <c r="H18" s="20">
        <v>1408</v>
      </c>
      <c r="I18" s="21">
        <f t="shared" si="0"/>
        <v>2420</v>
      </c>
      <c r="J18" s="22"/>
      <c r="K18" s="23"/>
    </row>
    <row r="19" spans="1:11" ht="12.75">
      <c r="A19" s="18">
        <v>15</v>
      </c>
      <c r="B19" s="19" t="s">
        <v>23</v>
      </c>
      <c r="C19" s="20">
        <v>42439</v>
      </c>
      <c r="D19" s="20">
        <v>83298</v>
      </c>
      <c r="E19" s="20">
        <v>119594</v>
      </c>
      <c r="F19" s="20">
        <v>165198</v>
      </c>
      <c r="G19" s="20">
        <v>7203</v>
      </c>
      <c r="H19" s="20">
        <v>166324</v>
      </c>
      <c r="I19" s="21">
        <f t="shared" si="0"/>
        <v>417732</v>
      </c>
      <c r="J19" s="22"/>
      <c r="K19" s="23"/>
    </row>
    <row r="20" spans="1:11" ht="25.5">
      <c r="A20" s="18">
        <v>16</v>
      </c>
      <c r="B20" s="19" t="s">
        <v>24</v>
      </c>
      <c r="C20" s="20">
        <v>95</v>
      </c>
      <c r="D20" s="20">
        <v>414</v>
      </c>
      <c r="E20" s="20">
        <v>697</v>
      </c>
      <c r="F20" s="20">
        <v>1347</v>
      </c>
      <c r="G20" s="20">
        <v>491</v>
      </c>
      <c r="H20" s="20">
        <v>1485</v>
      </c>
      <c r="I20" s="21">
        <f t="shared" si="0"/>
        <v>3044</v>
      </c>
      <c r="J20" s="22"/>
      <c r="K20" s="23"/>
    </row>
    <row r="21" spans="1:11" ht="12.75">
      <c r="A21" s="18">
        <v>17</v>
      </c>
      <c r="B21" s="19" t="s">
        <v>25</v>
      </c>
      <c r="C21" s="20">
        <v>703</v>
      </c>
      <c r="D21" s="20">
        <v>3413</v>
      </c>
      <c r="E21" s="20">
        <v>2165</v>
      </c>
      <c r="F21" s="20">
        <v>6082</v>
      </c>
      <c r="G21" s="20">
        <v>3605</v>
      </c>
      <c r="H21" s="20">
        <v>7199</v>
      </c>
      <c r="I21" s="21">
        <f t="shared" si="0"/>
        <v>15968</v>
      </c>
      <c r="J21" s="22"/>
      <c r="K21" s="23"/>
    </row>
    <row r="22" spans="1:11" ht="12.75">
      <c r="A22" s="25" t="s">
        <v>9</v>
      </c>
      <c r="B22" s="26"/>
      <c r="C22" s="27">
        <f aca="true" t="shared" si="1" ref="C22:H22">SUM(C7:C21)</f>
        <v>117557</v>
      </c>
      <c r="D22" s="27">
        <f t="shared" si="1"/>
        <v>259373</v>
      </c>
      <c r="E22" s="27">
        <f t="shared" si="1"/>
        <v>386171</v>
      </c>
      <c r="F22" s="27">
        <f t="shared" si="1"/>
        <v>754002</v>
      </c>
      <c r="G22" s="27">
        <f t="shared" si="1"/>
        <v>273475</v>
      </c>
      <c r="H22" s="27">
        <f t="shared" si="1"/>
        <v>792793</v>
      </c>
      <c r="I22" s="30">
        <f t="shared" si="0"/>
        <v>1790578</v>
      </c>
      <c r="J22" s="22"/>
      <c r="K22" s="23"/>
    </row>
    <row r="23" ht="12.75">
      <c r="K23" s="23"/>
    </row>
    <row r="24" spans="9:11" ht="12.75">
      <c r="I24" s="22"/>
      <c r="K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1" ht="12.75">
      <c r="C28" s="23"/>
      <c r="D28" s="23"/>
      <c r="E28" s="23"/>
      <c r="F28" s="23"/>
      <c r="G28" s="23"/>
      <c r="H28" s="23"/>
      <c r="I28" s="23"/>
      <c r="K28" s="23"/>
    </row>
    <row r="29" ht="12.75">
      <c r="K29" s="23"/>
    </row>
    <row r="30" spans="9:11" ht="12.75">
      <c r="I30" s="22"/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69921875" style="15" bestFit="1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47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48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1" ht="63.75">
      <c r="A7" s="18">
        <v>1</v>
      </c>
      <c r="B7" s="19" t="s">
        <v>10</v>
      </c>
      <c r="C7" s="20">
        <f>70962+1+99</f>
        <v>71062</v>
      </c>
      <c r="D7" s="20">
        <f>156492+8+349</f>
        <v>156849</v>
      </c>
      <c r="E7" s="20">
        <f>239114+9+414</f>
        <v>239537</v>
      </c>
      <c r="F7" s="20">
        <f>419184+23+1007</f>
        <v>420214</v>
      </c>
      <c r="G7" s="20">
        <f>2185+0+14</f>
        <v>2199</v>
      </c>
      <c r="H7" s="20">
        <f>369422+20+654</f>
        <v>370096</v>
      </c>
      <c r="I7" s="21">
        <f aca="true" t="shared" si="0" ref="I7:I22">C7+D7+E7+F7+G7</f>
        <v>889861</v>
      </c>
      <c r="J7" s="22"/>
      <c r="K7" s="23"/>
    </row>
    <row r="8" spans="1:11" ht="102">
      <c r="A8" s="18">
        <v>2</v>
      </c>
      <c r="B8" s="24" t="s">
        <v>11</v>
      </c>
      <c r="C8" s="20">
        <v>259</v>
      </c>
      <c r="D8" s="20">
        <v>428</v>
      </c>
      <c r="E8" s="20">
        <v>440</v>
      </c>
      <c r="F8" s="20">
        <v>958</v>
      </c>
      <c r="G8" s="20">
        <v>39</v>
      </c>
      <c r="H8" s="20">
        <v>868</v>
      </c>
      <c r="I8" s="21">
        <f t="shared" si="0"/>
        <v>2124</v>
      </c>
      <c r="J8" s="22"/>
      <c r="K8" s="23"/>
    </row>
    <row r="9" spans="1:11" ht="12.75">
      <c r="A9" s="18">
        <v>3</v>
      </c>
      <c r="B9" s="24" t="s">
        <v>12</v>
      </c>
      <c r="C9" s="20">
        <v>1197</v>
      </c>
      <c r="D9" s="20">
        <v>3512</v>
      </c>
      <c r="E9" s="20">
        <v>4552</v>
      </c>
      <c r="F9" s="20">
        <v>10232</v>
      </c>
      <c r="G9" s="20">
        <v>2285</v>
      </c>
      <c r="H9" s="20">
        <v>8611</v>
      </c>
      <c r="I9" s="21">
        <f t="shared" si="0"/>
        <v>21778</v>
      </c>
      <c r="J9" s="22"/>
      <c r="K9" s="23"/>
    </row>
    <row r="10" spans="1:11" ht="12.75">
      <c r="A10" s="18">
        <v>4</v>
      </c>
      <c r="B10" s="19" t="s">
        <v>13</v>
      </c>
      <c r="C10" s="20">
        <v>1335</v>
      </c>
      <c r="D10" s="20">
        <v>4676</v>
      </c>
      <c r="E10" s="20">
        <v>4983</v>
      </c>
      <c r="F10" s="20">
        <v>19581</v>
      </c>
      <c r="G10" s="20">
        <v>6949</v>
      </c>
      <c r="H10" s="20">
        <v>16679</v>
      </c>
      <c r="I10" s="21">
        <f t="shared" si="0"/>
        <v>37524</v>
      </c>
      <c r="J10" s="22"/>
      <c r="K10" s="23"/>
    </row>
    <row r="11" spans="1:11" ht="38.25">
      <c r="A11" s="18">
        <v>5</v>
      </c>
      <c r="B11" s="19" t="s">
        <v>26</v>
      </c>
      <c r="C11" s="20">
        <v>180</v>
      </c>
      <c r="D11" s="20">
        <v>470</v>
      </c>
      <c r="E11" s="20">
        <v>416</v>
      </c>
      <c r="F11" s="20">
        <v>848</v>
      </c>
      <c r="G11" s="20">
        <v>4</v>
      </c>
      <c r="H11" s="20">
        <v>680</v>
      </c>
      <c r="I11" s="21">
        <f t="shared" si="0"/>
        <v>1918</v>
      </c>
      <c r="J11" s="22"/>
      <c r="K11" s="23"/>
    </row>
    <row r="12" spans="1:11" ht="76.5">
      <c r="A12" s="18">
        <v>6</v>
      </c>
      <c r="B12" s="24" t="s">
        <v>14</v>
      </c>
      <c r="C12" s="20">
        <v>90</v>
      </c>
      <c r="D12" s="20">
        <v>491</v>
      </c>
      <c r="E12" s="20">
        <v>947</v>
      </c>
      <c r="F12" s="20">
        <v>26569</v>
      </c>
      <c r="G12" s="20">
        <v>404</v>
      </c>
      <c r="H12" s="20">
        <v>12657</v>
      </c>
      <c r="I12" s="21">
        <f t="shared" si="0"/>
        <v>28501</v>
      </c>
      <c r="J12" s="22"/>
      <c r="K12" s="23"/>
    </row>
    <row r="13" spans="1:11" ht="38.25">
      <c r="A13" s="18">
        <v>7</v>
      </c>
      <c r="B13" s="24" t="s">
        <v>15</v>
      </c>
      <c r="C13" s="20">
        <v>60</v>
      </c>
      <c r="D13" s="20">
        <v>304</v>
      </c>
      <c r="E13" s="20">
        <v>239</v>
      </c>
      <c r="F13" s="20">
        <v>807</v>
      </c>
      <c r="G13" s="20">
        <v>518</v>
      </c>
      <c r="H13" s="20">
        <v>914</v>
      </c>
      <c r="I13" s="21">
        <f t="shared" si="0"/>
        <v>1928</v>
      </c>
      <c r="J13" s="22"/>
      <c r="K13" s="23"/>
    </row>
    <row r="14" spans="1:11" ht="76.5">
      <c r="A14" s="18" t="s">
        <v>16</v>
      </c>
      <c r="B14" s="19" t="s">
        <v>17</v>
      </c>
      <c r="C14" s="20">
        <v>234</v>
      </c>
      <c r="D14" s="20">
        <v>4180</v>
      </c>
      <c r="E14" s="20">
        <v>11083</v>
      </c>
      <c r="F14" s="20">
        <v>99007</v>
      </c>
      <c r="G14" s="20">
        <v>246523</v>
      </c>
      <c r="H14" s="21">
        <v>202069</v>
      </c>
      <c r="I14" s="21">
        <f t="shared" si="0"/>
        <v>361027</v>
      </c>
      <c r="J14" s="22"/>
      <c r="K14" s="23"/>
    </row>
    <row r="15" spans="1:11" ht="102">
      <c r="A15" s="18">
        <v>10</v>
      </c>
      <c r="B15" s="24" t="s">
        <v>18</v>
      </c>
      <c r="C15" s="20">
        <v>386</v>
      </c>
      <c r="D15" s="20">
        <v>1245</v>
      </c>
      <c r="E15" s="20">
        <v>976</v>
      </c>
      <c r="F15" s="20">
        <v>3103</v>
      </c>
      <c r="G15" s="20">
        <v>2024</v>
      </c>
      <c r="H15" s="21">
        <v>3631</v>
      </c>
      <c r="I15" s="21">
        <f t="shared" si="0"/>
        <v>7734</v>
      </c>
      <c r="J15" s="22"/>
      <c r="K15" s="23"/>
    </row>
    <row r="16" spans="1:11" ht="114.75">
      <c r="A16" s="18" t="s">
        <v>19</v>
      </c>
      <c r="B16" s="24" t="s">
        <v>20</v>
      </c>
      <c r="C16" s="20">
        <v>0</v>
      </c>
      <c r="D16" s="20">
        <v>20</v>
      </c>
      <c r="E16" s="20">
        <v>28</v>
      </c>
      <c r="F16" s="20">
        <v>18</v>
      </c>
      <c r="G16" s="20">
        <v>14</v>
      </c>
      <c r="H16" s="20">
        <v>39</v>
      </c>
      <c r="I16" s="21">
        <f t="shared" si="0"/>
        <v>80</v>
      </c>
      <c r="J16" s="22"/>
      <c r="K16" s="23"/>
    </row>
    <row r="17" spans="1:11" ht="25.5">
      <c r="A17" s="18">
        <v>13</v>
      </c>
      <c r="B17" s="19" t="s">
        <v>21</v>
      </c>
      <c r="C17" s="20">
        <v>3</v>
      </c>
      <c r="D17" s="20">
        <v>5</v>
      </c>
      <c r="E17" s="20">
        <v>14</v>
      </c>
      <c r="F17" s="20">
        <v>12</v>
      </c>
      <c r="G17" s="20">
        <v>79</v>
      </c>
      <c r="H17" s="20">
        <v>46</v>
      </c>
      <c r="I17" s="21">
        <f t="shared" si="0"/>
        <v>113</v>
      </c>
      <c r="J17" s="22"/>
      <c r="K17" s="23"/>
    </row>
    <row r="18" spans="1:11" ht="51">
      <c r="A18" s="18">
        <v>14</v>
      </c>
      <c r="B18" s="19" t="s">
        <v>22</v>
      </c>
      <c r="C18" s="20">
        <v>22</v>
      </c>
      <c r="D18" s="20">
        <v>144</v>
      </c>
      <c r="E18" s="20">
        <v>110</v>
      </c>
      <c r="F18" s="20">
        <v>507</v>
      </c>
      <c r="G18" s="20">
        <v>1621</v>
      </c>
      <c r="H18" s="20">
        <v>1400</v>
      </c>
      <c r="I18" s="21">
        <f t="shared" si="0"/>
        <v>2404</v>
      </c>
      <c r="J18" s="22"/>
      <c r="K18" s="23"/>
    </row>
    <row r="19" spans="1:11" ht="12.75">
      <c r="A19" s="18">
        <v>15</v>
      </c>
      <c r="B19" s="19" t="s">
        <v>23</v>
      </c>
      <c r="C19" s="20">
        <v>44493</v>
      </c>
      <c r="D19" s="20">
        <v>87127</v>
      </c>
      <c r="E19" s="20">
        <v>127299</v>
      </c>
      <c r="F19" s="20">
        <v>173082</v>
      </c>
      <c r="G19" s="20">
        <v>7532</v>
      </c>
      <c r="H19" s="20">
        <v>175355</v>
      </c>
      <c r="I19" s="21">
        <f t="shared" si="0"/>
        <v>439533</v>
      </c>
      <c r="J19" s="22"/>
      <c r="K19" s="23"/>
    </row>
    <row r="20" spans="1:11" ht="25.5">
      <c r="A20" s="18">
        <v>16</v>
      </c>
      <c r="B20" s="19" t="s">
        <v>24</v>
      </c>
      <c r="C20" s="20">
        <v>97</v>
      </c>
      <c r="D20" s="20">
        <v>415</v>
      </c>
      <c r="E20" s="20">
        <v>695</v>
      </c>
      <c r="F20" s="20">
        <v>1354</v>
      </c>
      <c r="G20" s="20">
        <v>499</v>
      </c>
      <c r="H20" s="20">
        <v>1493</v>
      </c>
      <c r="I20" s="21">
        <f t="shared" si="0"/>
        <v>3060</v>
      </c>
      <c r="J20" s="22"/>
      <c r="K20" s="23"/>
    </row>
    <row r="21" spans="1:11" ht="12.75">
      <c r="A21" s="18">
        <v>17</v>
      </c>
      <c r="B21" s="19" t="s">
        <v>25</v>
      </c>
      <c r="C21" s="20">
        <v>695</v>
      </c>
      <c r="D21" s="20">
        <v>3420</v>
      </c>
      <c r="E21" s="20">
        <v>2162</v>
      </c>
      <c r="F21" s="20">
        <v>6120</v>
      </c>
      <c r="G21" s="20">
        <v>3641</v>
      </c>
      <c r="H21" s="20">
        <v>7230</v>
      </c>
      <c r="I21" s="21">
        <f t="shared" si="0"/>
        <v>16038</v>
      </c>
      <c r="J21" s="22"/>
      <c r="K21" s="23"/>
    </row>
    <row r="22" spans="1:11" ht="12.75">
      <c r="A22" s="25" t="s">
        <v>9</v>
      </c>
      <c r="B22" s="26"/>
      <c r="C22" s="27">
        <f aca="true" t="shared" si="1" ref="C22:H22">SUM(C7:C21)</f>
        <v>120113</v>
      </c>
      <c r="D22" s="27">
        <f t="shared" si="1"/>
        <v>263286</v>
      </c>
      <c r="E22" s="27">
        <f t="shared" si="1"/>
        <v>393481</v>
      </c>
      <c r="F22" s="27">
        <f t="shared" si="1"/>
        <v>762412</v>
      </c>
      <c r="G22" s="27">
        <f t="shared" si="1"/>
        <v>274331</v>
      </c>
      <c r="H22" s="27">
        <f t="shared" si="1"/>
        <v>801768</v>
      </c>
      <c r="I22" s="30">
        <f t="shared" si="0"/>
        <v>1813623</v>
      </c>
      <c r="J22" s="22"/>
      <c r="K22" s="23"/>
    </row>
    <row r="23" ht="12.75">
      <c r="K23" s="23"/>
    </row>
    <row r="24" spans="9:11" ht="12.75">
      <c r="I24" s="22"/>
      <c r="K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1" ht="12.75">
      <c r="C28" s="23"/>
      <c r="D28" s="23"/>
      <c r="E28" s="23"/>
      <c r="F28" s="23"/>
      <c r="G28" s="23"/>
      <c r="H28" s="23"/>
      <c r="I28" s="23"/>
      <c r="K28" s="23"/>
    </row>
    <row r="29" ht="12.75">
      <c r="K29" s="23"/>
    </row>
    <row r="30" spans="9:11" ht="12.75">
      <c r="I30" s="22"/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69921875" style="15" bestFit="1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49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50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1" ht="63.75">
      <c r="A7" s="18">
        <v>1</v>
      </c>
      <c r="B7" s="19" t="s">
        <v>10</v>
      </c>
      <c r="C7" s="20">
        <f>70914+3+98</f>
        <v>71015</v>
      </c>
      <c r="D7" s="20">
        <f>155318+5+339</f>
        <v>155662</v>
      </c>
      <c r="E7" s="20">
        <f>236718+12+409</f>
        <v>237139</v>
      </c>
      <c r="F7" s="20">
        <f>415274+22+1001</f>
        <v>416297</v>
      </c>
      <c r="G7" s="20">
        <f>2102+0+14</f>
        <v>2116</v>
      </c>
      <c r="H7" s="20">
        <f>365747+19+641</f>
        <v>366407</v>
      </c>
      <c r="I7" s="21">
        <f aca="true" t="shared" si="0" ref="I7:I22">C7+D7+E7+F7+G7</f>
        <v>882229</v>
      </c>
      <c r="J7" s="22"/>
      <c r="K7" s="23"/>
    </row>
    <row r="8" spans="1:11" ht="102">
      <c r="A8" s="18">
        <v>2</v>
      </c>
      <c r="B8" s="24" t="s">
        <v>11</v>
      </c>
      <c r="C8" s="20">
        <v>263</v>
      </c>
      <c r="D8" s="20">
        <v>434</v>
      </c>
      <c r="E8" s="20">
        <v>452</v>
      </c>
      <c r="F8" s="20">
        <v>1009</v>
      </c>
      <c r="G8" s="20">
        <v>38</v>
      </c>
      <c r="H8" s="20">
        <v>872</v>
      </c>
      <c r="I8" s="21">
        <f t="shared" si="0"/>
        <v>2196</v>
      </c>
      <c r="J8" s="22"/>
      <c r="K8" s="23"/>
    </row>
    <row r="9" spans="1:11" ht="12.75">
      <c r="A9" s="18">
        <v>3</v>
      </c>
      <c r="B9" s="24" t="s">
        <v>12</v>
      </c>
      <c r="C9" s="20">
        <v>1199</v>
      </c>
      <c r="D9" s="20">
        <v>3462</v>
      </c>
      <c r="E9" s="20">
        <v>4498</v>
      </c>
      <c r="F9" s="20">
        <v>10139</v>
      </c>
      <c r="G9" s="20">
        <v>2282</v>
      </c>
      <c r="H9" s="20">
        <v>8516</v>
      </c>
      <c r="I9" s="21">
        <f t="shared" si="0"/>
        <v>21580</v>
      </c>
      <c r="J9" s="22"/>
      <c r="K9" s="23"/>
    </row>
    <row r="10" spans="1:11" ht="12.75">
      <c r="A10" s="18">
        <v>4</v>
      </c>
      <c r="B10" s="19" t="s">
        <v>13</v>
      </c>
      <c r="C10" s="20">
        <v>1414</v>
      </c>
      <c r="D10" s="20">
        <v>4988</v>
      </c>
      <c r="E10" s="20">
        <v>5130</v>
      </c>
      <c r="F10" s="20">
        <v>20084</v>
      </c>
      <c r="G10" s="20">
        <v>6923</v>
      </c>
      <c r="H10" s="20">
        <v>17060</v>
      </c>
      <c r="I10" s="21">
        <f t="shared" si="0"/>
        <v>38539</v>
      </c>
      <c r="J10" s="22"/>
      <c r="K10" s="23"/>
    </row>
    <row r="11" spans="1:11" ht="38.25">
      <c r="A11" s="18">
        <v>5</v>
      </c>
      <c r="B11" s="19" t="s">
        <v>26</v>
      </c>
      <c r="C11" s="20">
        <v>179</v>
      </c>
      <c r="D11" s="20">
        <v>464</v>
      </c>
      <c r="E11" s="20">
        <v>389</v>
      </c>
      <c r="F11" s="20">
        <v>840</v>
      </c>
      <c r="G11" s="20">
        <v>2</v>
      </c>
      <c r="H11" s="20">
        <v>662</v>
      </c>
      <c r="I11" s="21">
        <f t="shared" si="0"/>
        <v>1874</v>
      </c>
      <c r="J11" s="22"/>
      <c r="K11" s="23"/>
    </row>
    <row r="12" spans="1:11" ht="76.5">
      <c r="A12" s="18">
        <v>6</v>
      </c>
      <c r="B12" s="24" t="s">
        <v>14</v>
      </c>
      <c r="C12" s="20">
        <v>96</v>
      </c>
      <c r="D12" s="20">
        <v>511</v>
      </c>
      <c r="E12" s="20">
        <v>952</v>
      </c>
      <c r="F12" s="20">
        <v>27069</v>
      </c>
      <c r="G12" s="20">
        <v>408</v>
      </c>
      <c r="H12" s="20">
        <v>12900</v>
      </c>
      <c r="I12" s="21">
        <f t="shared" si="0"/>
        <v>29036</v>
      </c>
      <c r="J12" s="22"/>
      <c r="K12" s="23"/>
    </row>
    <row r="13" spans="1:11" ht="38.25">
      <c r="A13" s="18">
        <v>7</v>
      </c>
      <c r="B13" s="24" t="s">
        <v>15</v>
      </c>
      <c r="C13" s="20">
        <v>67</v>
      </c>
      <c r="D13" s="20">
        <v>309</v>
      </c>
      <c r="E13" s="20">
        <v>242</v>
      </c>
      <c r="F13" s="20">
        <v>811</v>
      </c>
      <c r="G13" s="20">
        <v>521</v>
      </c>
      <c r="H13" s="20">
        <v>923</v>
      </c>
      <c r="I13" s="21">
        <f t="shared" si="0"/>
        <v>1950</v>
      </c>
      <c r="J13" s="22"/>
      <c r="K13" s="23"/>
    </row>
    <row r="14" spans="1:11" ht="76.5">
      <c r="A14" s="18" t="s">
        <v>16</v>
      </c>
      <c r="B14" s="19" t="s">
        <v>17</v>
      </c>
      <c r="C14" s="20">
        <v>229</v>
      </c>
      <c r="D14" s="20">
        <v>4181</v>
      </c>
      <c r="E14" s="20">
        <v>10424</v>
      </c>
      <c r="F14" s="20">
        <v>99141</v>
      </c>
      <c r="G14" s="20">
        <v>248006</v>
      </c>
      <c r="H14" s="21">
        <v>202559</v>
      </c>
      <c r="I14" s="21">
        <f t="shared" si="0"/>
        <v>361981</v>
      </c>
      <c r="J14" s="22"/>
      <c r="K14" s="23"/>
    </row>
    <row r="15" spans="1:11" ht="102">
      <c r="A15" s="18">
        <v>10</v>
      </c>
      <c r="B15" s="24" t="s">
        <v>18</v>
      </c>
      <c r="C15" s="20">
        <v>376</v>
      </c>
      <c r="D15" s="20">
        <v>1211</v>
      </c>
      <c r="E15" s="20">
        <v>956</v>
      </c>
      <c r="F15" s="20">
        <v>3110</v>
      </c>
      <c r="G15" s="20">
        <v>2022</v>
      </c>
      <c r="H15" s="21">
        <v>3591</v>
      </c>
      <c r="I15" s="21">
        <f t="shared" si="0"/>
        <v>7675</v>
      </c>
      <c r="J15" s="22"/>
      <c r="K15" s="23"/>
    </row>
    <row r="16" spans="1:11" ht="114.75">
      <c r="A16" s="18" t="s">
        <v>19</v>
      </c>
      <c r="B16" s="24" t="s">
        <v>20</v>
      </c>
      <c r="C16" s="20">
        <v>0</v>
      </c>
      <c r="D16" s="20">
        <v>22</v>
      </c>
      <c r="E16" s="20">
        <v>28</v>
      </c>
      <c r="F16" s="20">
        <v>22</v>
      </c>
      <c r="G16" s="20">
        <v>14</v>
      </c>
      <c r="H16" s="20">
        <v>42</v>
      </c>
      <c r="I16" s="21">
        <f t="shared" si="0"/>
        <v>86</v>
      </c>
      <c r="J16" s="22"/>
      <c r="K16" s="23"/>
    </row>
    <row r="17" spans="1:11" ht="25.5">
      <c r="A17" s="18">
        <v>13</v>
      </c>
      <c r="B17" s="19" t="s">
        <v>21</v>
      </c>
      <c r="C17" s="20">
        <v>3</v>
      </c>
      <c r="D17" s="20">
        <v>5</v>
      </c>
      <c r="E17" s="20">
        <v>14</v>
      </c>
      <c r="F17" s="20">
        <v>12</v>
      </c>
      <c r="G17" s="20">
        <v>79</v>
      </c>
      <c r="H17" s="20">
        <v>46</v>
      </c>
      <c r="I17" s="21">
        <f t="shared" si="0"/>
        <v>113</v>
      </c>
      <c r="J17" s="22"/>
      <c r="K17" s="23"/>
    </row>
    <row r="18" spans="1:11" ht="51">
      <c r="A18" s="18">
        <v>14</v>
      </c>
      <c r="B18" s="19" t="s">
        <v>22</v>
      </c>
      <c r="C18" s="20">
        <v>22</v>
      </c>
      <c r="D18" s="20">
        <v>144</v>
      </c>
      <c r="E18" s="20">
        <v>104</v>
      </c>
      <c r="F18" s="20">
        <v>500</v>
      </c>
      <c r="G18" s="20">
        <v>1599</v>
      </c>
      <c r="H18" s="20">
        <v>1380</v>
      </c>
      <c r="I18" s="21">
        <f t="shared" si="0"/>
        <v>2369</v>
      </c>
      <c r="J18" s="22"/>
      <c r="K18" s="23"/>
    </row>
    <row r="19" spans="1:11" ht="12.75">
      <c r="A19" s="18">
        <v>15</v>
      </c>
      <c r="B19" s="19" t="s">
        <v>23</v>
      </c>
      <c r="C19" s="20">
        <v>45587</v>
      </c>
      <c r="D19" s="20">
        <v>89273</v>
      </c>
      <c r="E19" s="20">
        <v>132196</v>
      </c>
      <c r="F19" s="20">
        <v>177893</v>
      </c>
      <c r="G19" s="20">
        <v>7737</v>
      </c>
      <c r="H19" s="20">
        <v>180806</v>
      </c>
      <c r="I19" s="21">
        <f t="shared" si="0"/>
        <v>452686</v>
      </c>
      <c r="J19" s="22"/>
      <c r="K19" s="23"/>
    </row>
    <row r="20" spans="1:11" ht="25.5">
      <c r="A20" s="18">
        <v>16</v>
      </c>
      <c r="B20" s="19" t="s">
        <v>24</v>
      </c>
      <c r="C20" s="20">
        <v>103</v>
      </c>
      <c r="D20" s="20">
        <v>403</v>
      </c>
      <c r="E20" s="20">
        <v>699</v>
      </c>
      <c r="F20" s="20">
        <v>1329</v>
      </c>
      <c r="G20" s="20">
        <v>491</v>
      </c>
      <c r="H20" s="20">
        <v>1467</v>
      </c>
      <c r="I20" s="21">
        <f t="shared" si="0"/>
        <v>3025</v>
      </c>
      <c r="J20" s="22"/>
      <c r="K20" s="23"/>
    </row>
    <row r="21" spans="1:11" ht="12.75">
      <c r="A21" s="18">
        <v>17</v>
      </c>
      <c r="B21" s="19" t="s">
        <v>25</v>
      </c>
      <c r="C21" s="20">
        <v>688</v>
      </c>
      <c r="D21" s="20">
        <v>3383</v>
      </c>
      <c r="E21" s="20">
        <v>2117</v>
      </c>
      <c r="F21" s="20">
        <v>6111</v>
      </c>
      <c r="G21" s="20">
        <v>3653</v>
      </c>
      <c r="H21" s="20">
        <v>7202</v>
      </c>
      <c r="I21" s="21">
        <f t="shared" si="0"/>
        <v>15952</v>
      </c>
      <c r="J21" s="22"/>
      <c r="K21" s="23"/>
    </row>
    <row r="22" spans="1:11" ht="12.75">
      <c r="A22" s="25" t="s">
        <v>9</v>
      </c>
      <c r="B22" s="26"/>
      <c r="C22" s="27">
        <f aca="true" t="shared" si="1" ref="C22:H22">SUM(C7:C21)</f>
        <v>121241</v>
      </c>
      <c r="D22" s="27">
        <f t="shared" si="1"/>
        <v>264452</v>
      </c>
      <c r="E22" s="27">
        <f t="shared" si="1"/>
        <v>395340</v>
      </c>
      <c r="F22" s="27">
        <f t="shared" si="1"/>
        <v>764367</v>
      </c>
      <c r="G22" s="27">
        <f t="shared" si="1"/>
        <v>275891</v>
      </c>
      <c r="H22" s="27">
        <f t="shared" si="1"/>
        <v>804433</v>
      </c>
      <c r="I22" s="30">
        <f t="shared" si="0"/>
        <v>1821291</v>
      </c>
      <c r="J22" s="22"/>
      <c r="K22" s="23"/>
    </row>
    <row r="23" ht="12.75">
      <c r="K23" s="23"/>
    </row>
    <row r="24" spans="9:11" ht="12.75">
      <c r="I24" s="22"/>
      <c r="K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1" ht="12.75">
      <c r="C28" s="23"/>
      <c r="D28" s="23"/>
      <c r="E28" s="23"/>
      <c r="F28" s="23"/>
      <c r="G28" s="23"/>
      <c r="H28" s="23"/>
      <c r="I28" s="23"/>
      <c r="K28" s="23"/>
    </row>
    <row r="29" ht="12.75">
      <c r="K29" s="23"/>
    </row>
    <row r="30" spans="9:11" ht="12.75">
      <c r="I30" s="22"/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0">
      <selection activeCell="G28" sqref="G28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69921875" style="15" bestFit="1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53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54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1" ht="63.75">
      <c r="A7" s="18">
        <v>1</v>
      </c>
      <c r="B7" s="19" t="s">
        <v>10</v>
      </c>
      <c r="C7" s="20">
        <f>71175+2+101</f>
        <v>71278</v>
      </c>
      <c r="D7" s="20">
        <f>155106+2+345</f>
        <v>155453</v>
      </c>
      <c r="E7" s="20">
        <f>236319+6+399</f>
        <v>236724</v>
      </c>
      <c r="F7" s="20">
        <f>414008+7+1015</f>
        <v>415030</v>
      </c>
      <c r="G7" s="20">
        <f>2153+0+15</f>
        <v>2168</v>
      </c>
      <c r="H7" s="20">
        <f>365580+9+644</f>
        <v>366233</v>
      </c>
      <c r="I7" s="21">
        <f aca="true" t="shared" si="0" ref="I7:I22">C7+D7+E7+F7+G7</f>
        <v>880653</v>
      </c>
      <c r="J7" s="22"/>
      <c r="K7" s="23"/>
    </row>
    <row r="8" spans="1:11" ht="102">
      <c r="A8" s="18">
        <v>2</v>
      </c>
      <c r="B8" s="24" t="s">
        <v>11</v>
      </c>
      <c r="C8" s="20">
        <v>266</v>
      </c>
      <c r="D8" s="20">
        <v>436</v>
      </c>
      <c r="E8" s="20">
        <v>442</v>
      </c>
      <c r="F8" s="20">
        <v>1013</v>
      </c>
      <c r="G8" s="20">
        <v>36</v>
      </c>
      <c r="H8" s="20">
        <v>865</v>
      </c>
      <c r="I8" s="21">
        <f t="shared" si="0"/>
        <v>2193</v>
      </c>
      <c r="J8" s="22"/>
      <c r="K8" s="23"/>
    </row>
    <row r="9" spans="1:11" ht="12.75">
      <c r="A9" s="18">
        <v>3</v>
      </c>
      <c r="B9" s="24" t="s">
        <v>12</v>
      </c>
      <c r="C9" s="20">
        <v>1213</v>
      </c>
      <c r="D9" s="20">
        <v>3463</v>
      </c>
      <c r="E9" s="20">
        <v>4455</v>
      </c>
      <c r="F9" s="20">
        <v>10122</v>
      </c>
      <c r="G9" s="20">
        <v>2276</v>
      </c>
      <c r="H9" s="20">
        <v>8474</v>
      </c>
      <c r="I9" s="21">
        <f t="shared" si="0"/>
        <v>21529</v>
      </c>
      <c r="J9" s="22"/>
      <c r="K9" s="23"/>
    </row>
    <row r="10" spans="1:11" ht="12.75">
      <c r="A10" s="18">
        <v>4</v>
      </c>
      <c r="B10" s="19" t="s">
        <v>13</v>
      </c>
      <c r="C10" s="20">
        <v>1451</v>
      </c>
      <c r="D10" s="20">
        <v>5172</v>
      </c>
      <c r="E10" s="20">
        <v>5219</v>
      </c>
      <c r="F10" s="20">
        <v>20448</v>
      </c>
      <c r="G10" s="20">
        <v>6897</v>
      </c>
      <c r="H10" s="20">
        <v>17384</v>
      </c>
      <c r="I10" s="21">
        <f t="shared" si="0"/>
        <v>39187</v>
      </c>
      <c r="J10" s="22"/>
      <c r="K10" s="23"/>
    </row>
    <row r="11" spans="1:11" ht="38.25">
      <c r="A11" s="18">
        <v>5</v>
      </c>
      <c r="B11" s="19" t="s">
        <v>26</v>
      </c>
      <c r="C11" s="20">
        <v>176</v>
      </c>
      <c r="D11" s="20">
        <v>453</v>
      </c>
      <c r="E11" s="20">
        <v>360</v>
      </c>
      <c r="F11" s="20">
        <v>820</v>
      </c>
      <c r="G11" s="20">
        <v>2</v>
      </c>
      <c r="H11" s="20">
        <v>635</v>
      </c>
      <c r="I11" s="21">
        <f t="shared" si="0"/>
        <v>1811</v>
      </c>
      <c r="J11" s="22"/>
      <c r="K11" s="23"/>
    </row>
    <row r="12" spans="1:11" ht="76.5">
      <c r="A12" s="18">
        <v>6</v>
      </c>
      <c r="B12" s="24" t="s">
        <v>14</v>
      </c>
      <c r="C12" s="20">
        <v>130</v>
      </c>
      <c r="D12" s="20">
        <v>613</v>
      </c>
      <c r="E12" s="20">
        <v>1031</v>
      </c>
      <c r="F12" s="20">
        <v>28917</v>
      </c>
      <c r="G12" s="20">
        <v>401</v>
      </c>
      <c r="H12" s="20">
        <v>13755</v>
      </c>
      <c r="I12" s="21">
        <f t="shared" si="0"/>
        <v>31092</v>
      </c>
      <c r="J12" s="22"/>
      <c r="K12" s="23"/>
    </row>
    <row r="13" spans="1:11" ht="38.25">
      <c r="A13" s="18">
        <v>7</v>
      </c>
      <c r="B13" s="24" t="s">
        <v>15</v>
      </c>
      <c r="C13" s="20">
        <v>61</v>
      </c>
      <c r="D13" s="20">
        <v>274</v>
      </c>
      <c r="E13" s="20">
        <v>213</v>
      </c>
      <c r="F13" s="20">
        <v>763</v>
      </c>
      <c r="G13" s="20">
        <v>511</v>
      </c>
      <c r="H13" s="20">
        <v>867</v>
      </c>
      <c r="I13" s="21">
        <f t="shared" si="0"/>
        <v>1822</v>
      </c>
      <c r="J13" s="22"/>
      <c r="K13" s="23"/>
    </row>
    <row r="14" spans="1:11" ht="76.5">
      <c r="A14" s="18" t="s">
        <v>16</v>
      </c>
      <c r="B14" s="19" t="s">
        <v>17</v>
      </c>
      <c r="C14" s="20">
        <v>233</v>
      </c>
      <c r="D14" s="20">
        <v>4176</v>
      </c>
      <c r="E14" s="20">
        <v>10323</v>
      </c>
      <c r="F14" s="20">
        <v>99529</v>
      </c>
      <c r="G14" s="20">
        <v>249404</v>
      </c>
      <c r="H14" s="21">
        <v>203954</v>
      </c>
      <c r="I14" s="21">
        <f t="shared" si="0"/>
        <v>363665</v>
      </c>
      <c r="J14" s="22"/>
      <c r="K14" s="23"/>
    </row>
    <row r="15" spans="1:11" ht="102">
      <c r="A15" s="18">
        <v>10</v>
      </c>
      <c r="B15" s="24" t="s">
        <v>18</v>
      </c>
      <c r="C15" s="20">
        <v>374</v>
      </c>
      <c r="D15" s="20">
        <v>1197</v>
      </c>
      <c r="E15" s="20">
        <v>902</v>
      </c>
      <c r="F15" s="20">
        <v>3080</v>
      </c>
      <c r="G15" s="20">
        <v>2023</v>
      </c>
      <c r="H15" s="21">
        <v>3548</v>
      </c>
      <c r="I15" s="21">
        <f t="shared" si="0"/>
        <v>7576</v>
      </c>
      <c r="J15" s="22"/>
      <c r="K15" s="23"/>
    </row>
    <row r="16" spans="1:11" ht="114.75">
      <c r="A16" s="18" t="s">
        <v>19</v>
      </c>
      <c r="B16" s="24" t="s">
        <v>20</v>
      </c>
      <c r="C16" s="20">
        <v>0</v>
      </c>
      <c r="D16" s="20">
        <v>17</v>
      </c>
      <c r="E16" s="20">
        <v>18</v>
      </c>
      <c r="F16" s="20">
        <v>15</v>
      </c>
      <c r="G16" s="20">
        <v>11</v>
      </c>
      <c r="H16" s="20">
        <v>30</v>
      </c>
      <c r="I16" s="21">
        <f t="shared" si="0"/>
        <v>61</v>
      </c>
      <c r="J16" s="22"/>
      <c r="K16" s="23"/>
    </row>
    <row r="17" spans="1:11" ht="25.5">
      <c r="A17" s="18">
        <v>13</v>
      </c>
      <c r="B17" s="19" t="s">
        <v>21</v>
      </c>
      <c r="C17" s="20">
        <v>1</v>
      </c>
      <c r="D17" s="20">
        <v>3</v>
      </c>
      <c r="E17" s="20">
        <v>6</v>
      </c>
      <c r="F17" s="20">
        <v>6</v>
      </c>
      <c r="G17" s="20">
        <v>79</v>
      </c>
      <c r="H17" s="20">
        <v>40</v>
      </c>
      <c r="I17" s="21">
        <f t="shared" si="0"/>
        <v>95</v>
      </c>
      <c r="J17" s="22"/>
      <c r="K17" s="23"/>
    </row>
    <row r="18" spans="1:11" ht="51">
      <c r="A18" s="18">
        <v>14</v>
      </c>
      <c r="B18" s="19" t="s">
        <v>22</v>
      </c>
      <c r="C18" s="20">
        <v>22</v>
      </c>
      <c r="D18" s="20">
        <v>143</v>
      </c>
      <c r="E18" s="20">
        <v>105</v>
      </c>
      <c r="F18" s="20">
        <v>504</v>
      </c>
      <c r="G18" s="20">
        <v>1595</v>
      </c>
      <c r="H18" s="20">
        <v>1390</v>
      </c>
      <c r="I18" s="21">
        <f t="shared" si="0"/>
        <v>2369</v>
      </c>
      <c r="J18" s="22"/>
      <c r="K18" s="23"/>
    </row>
    <row r="19" spans="1:11" ht="12.75">
      <c r="A19" s="18">
        <v>15</v>
      </c>
      <c r="B19" s="19" t="s">
        <v>23</v>
      </c>
      <c r="C19" s="20">
        <v>46471</v>
      </c>
      <c r="D19" s="20">
        <v>91136</v>
      </c>
      <c r="E19" s="20">
        <v>136530</v>
      </c>
      <c r="F19" s="20">
        <v>182332</v>
      </c>
      <c r="G19" s="20">
        <v>7979</v>
      </c>
      <c r="H19" s="20">
        <v>186008</v>
      </c>
      <c r="I19" s="21">
        <f t="shared" si="0"/>
        <v>464448</v>
      </c>
      <c r="J19" s="22"/>
      <c r="K19" s="23"/>
    </row>
    <row r="20" spans="1:11" ht="25.5">
      <c r="A20" s="18">
        <v>16</v>
      </c>
      <c r="B20" s="19" t="s">
        <v>24</v>
      </c>
      <c r="C20" s="20">
        <v>97</v>
      </c>
      <c r="D20" s="20">
        <v>398</v>
      </c>
      <c r="E20" s="20">
        <v>670</v>
      </c>
      <c r="F20" s="20">
        <v>1313</v>
      </c>
      <c r="G20" s="20">
        <v>477</v>
      </c>
      <c r="H20" s="20">
        <v>1437</v>
      </c>
      <c r="I20" s="21">
        <f t="shared" si="0"/>
        <v>2955</v>
      </c>
      <c r="J20" s="22"/>
      <c r="K20" s="23"/>
    </row>
    <row r="21" spans="1:11" ht="12.75">
      <c r="A21" s="18">
        <v>17</v>
      </c>
      <c r="B21" s="19" t="s">
        <v>25</v>
      </c>
      <c r="C21" s="20">
        <v>704</v>
      </c>
      <c r="D21" s="20">
        <v>3424</v>
      </c>
      <c r="E21" s="20">
        <v>2117</v>
      </c>
      <c r="F21" s="20">
        <v>6167</v>
      </c>
      <c r="G21" s="20">
        <v>3661</v>
      </c>
      <c r="H21" s="20">
        <v>7247</v>
      </c>
      <c r="I21" s="21">
        <f t="shared" si="0"/>
        <v>16073</v>
      </c>
      <c r="J21" s="22"/>
      <c r="K21" s="23"/>
    </row>
    <row r="22" spans="1:11" ht="12.75">
      <c r="A22" s="25" t="s">
        <v>9</v>
      </c>
      <c r="B22" s="26"/>
      <c r="C22" s="27">
        <f aca="true" t="shared" si="1" ref="C22:H22">SUM(C7:C21)</f>
        <v>122477</v>
      </c>
      <c r="D22" s="27">
        <f t="shared" si="1"/>
        <v>266358</v>
      </c>
      <c r="E22" s="27">
        <f t="shared" si="1"/>
        <v>399115</v>
      </c>
      <c r="F22" s="27">
        <f t="shared" si="1"/>
        <v>770059</v>
      </c>
      <c r="G22" s="27">
        <f t="shared" si="1"/>
        <v>277520</v>
      </c>
      <c r="H22" s="27">
        <f t="shared" si="1"/>
        <v>811867</v>
      </c>
      <c r="I22" s="30">
        <f t="shared" si="0"/>
        <v>1835529</v>
      </c>
      <c r="J22" s="22"/>
      <c r="K22" s="23"/>
    </row>
    <row r="23" ht="12.75">
      <c r="K23" s="23"/>
    </row>
    <row r="24" spans="9:11" ht="12.75">
      <c r="I24" s="22"/>
      <c r="K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1" ht="12.75">
      <c r="C28" s="23"/>
      <c r="D28" s="23"/>
      <c r="E28" s="23"/>
      <c r="F28" s="23"/>
      <c r="G28" s="23"/>
      <c r="H28" s="23"/>
      <c r="I28" s="23"/>
      <c r="K28" s="23"/>
    </row>
    <row r="29" ht="12.75">
      <c r="K29" s="23"/>
    </row>
    <row r="30" spans="9:11" ht="12.75">
      <c r="I30" s="22"/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S60"/>
  <sheetViews>
    <sheetView tabSelected="1" zoomScalePageLayoutView="0" workbookViewId="0" topLeftCell="F1">
      <selection activeCell="R6" sqref="R6"/>
    </sheetView>
  </sheetViews>
  <sheetFormatPr defaultColWidth="8.796875" defaultRowHeight="14.25"/>
  <cols>
    <col min="1" max="1" width="10.09765625" style="3" customWidth="1"/>
    <col min="2" max="2" width="26.296875" style="3" customWidth="1"/>
    <col min="3" max="15" width="7.296875" style="3" customWidth="1"/>
    <col min="16" max="16" width="9.3984375" style="3" customWidth="1"/>
    <col min="17" max="16384" width="8.8984375" style="3" customWidth="1"/>
  </cols>
  <sheetData>
    <row r="3" spans="1:16" ht="11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1.25">
      <c r="A4" s="33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3:15" ht="11.25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6" s="8" customFormat="1" ht="45">
      <c r="A6" s="1" t="s">
        <v>1</v>
      </c>
      <c r="B6" s="1" t="s">
        <v>2</v>
      </c>
      <c r="C6" s="12">
        <v>40513</v>
      </c>
      <c r="D6" s="12">
        <v>40544</v>
      </c>
      <c r="E6" s="12">
        <v>40575</v>
      </c>
      <c r="F6" s="12">
        <v>40603</v>
      </c>
      <c r="G6" s="12">
        <v>40634</v>
      </c>
      <c r="H6" s="12">
        <v>40664</v>
      </c>
      <c r="I6" s="12">
        <v>40695</v>
      </c>
      <c r="J6" s="12">
        <v>40725</v>
      </c>
      <c r="K6" s="12">
        <v>40756</v>
      </c>
      <c r="L6" s="12">
        <v>40787</v>
      </c>
      <c r="M6" s="12">
        <v>40817</v>
      </c>
      <c r="N6" s="12">
        <v>40848</v>
      </c>
      <c r="O6" s="12">
        <v>40878</v>
      </c>
      <c r="P6" s="1" t="s">
        <v>56</v>
      </c>
    </row>
    <row r="7" spans="1:19" ht="78.75">
      <c r="A7" s="4">
        <v>1</v>
      </c>
      <c r="B7" s="5" t="s">
        <v>10</v>
      </c>
      <c r="C7" s="31">
        <v>884040</v>
      </c>
      <c r="D7" s="31">
        <f>'januari 2011'!I7</f>
        <v>877882</v>
      </c>
      <c r="E7" s="31">
        <f>'fevruari 2011'!I7</f>
        <v>879751</v>
      </c>
      <c r="F7" s="31">
        <f>'mart 2011'!I7</f>
        <v>881620</v>
      </c>
      <c r="G7" s="31">
        <f>'april 2011'!I7</f>
        <v>884320</v>
      </c>
      <c r="H7" s="31">
        <f>'maj 2011'!I7</f>
        <v>888029</v>
      </c>
      <c r="I7" s="31">
        <f>'juni 2011'!I7</f>
        <v>888055</v>
      </c>
      <c r="J7" s="31">
        <f>'juli 2011'!I7</f>
        <v>887631</v>
      </c>
      <c r="K7" s="31">
        <f>'avgust 2011'!I7</f>
        <v>886433</v>
      </c>
      <c r="L7" s="31">
        <f>'septemvri 2011'!I7</f>
        <v>891803</v>
      </c>
      <c r="M7" s="31">
        <f>'oktomvri 2011'!I7</f>
        <v>889861</v>
      </c>
      <c r="N7" s="31">
        <f>'noemvri 2011'!I7</f>
        <v>882229</v>
      </c>
      <c r="O7" s="31">
        <f>'dekemvri 2011'!I7</f>
        <v>880653</v>
      </c>
      <c r="P7" s="10">
        <f>O7-N7</f>
        <v>-1576</v>
      </c>
      <c r="Q7" s="9"/>
      <c r="R7" s="9"/>
      <c r="S7" s="9"/>
    </row>
    <row r="8" spans="1:19" ht="101.25">
      <c r="A8" s="4">
        <v>2</v>
      </c>
      <c r="B8" s="6" t="s">
        <v>11</v>
      </c>
      <c r="C8" s="31">
        <v>2312</v>
      </c>
      <c r="D8" s="31">
        <f>'januari 2011'!I8</f>
        <v>2277</v>
      </c>
      <c r="E8" s="31">
        <f>'fevruari 2011'!I8</f>
        <v>2255</v>
      </c>
      <c r="F8" s="31">
        <f>'mart 2011'!I8</f>
        <v>2256</v>
      </c>
      <c r="G8" s="31">
        <f>'april 2011'!I8</f>
        <v>2249</v>
      </c>
      <c r="H8" s="31">
        <f>'maj 2011'!I8</f>
        <v>2228</v>
      </c>
      <c r="I8" s="31">
        <f>'juni 2011'!I8</f>
        <v>2200</v>
      </c>
      <c r="J8" s="31">
        <f>'juli 2011'!I8</f>
        <v>2164</v>
      </c>
      <c r="K8" s="31">
        <f>'avgust 2011'!I8</f>
        <v>2129</v>
      </c>
      <c r="L8" s="31">
        <f>'septemvri 2011'!I8</f>
        <v>2115</v>
      </c>
      <c r="M8" s="31">
        <f>'oktomvri 2011'!I8</f>
        <v>2124</v>
      </c>
      <c r="N8" s="31">
        <f>'noemvri 2011'!I8</f>
        <v>2196</v>
      </c>
      <c r="O8" s="31">
        <f>'dekemvri 2011'!I8</f>
        <v>2193</v>
      </c>
      <c r="P8" s="10">
        <f aca="true" t="shared" si="0" ref="P8:P22">O8-N8</f>
        <v>-3</v>
      </c>
      <c r="Q8" s="9"/>
      <c r="R8" s="9"/>
      <c r="S8" s="9"/>
    </row>
    <row r="9" spans="1:19" ht="12.75">
      <c r="A9" s="4">
        <v>3</v>
      </c>
      <c r="B9" s="6" t="s">
        <v>12</v>
      </c>
      <c r="C9" s="31">
        <v>21821</v>
      </c>
      <c r="D9" s="31">
        <f>'januari 2011'!I9</f>
        <v>21816</v>
      </c>
      <c r="E9" s="31">
        <f>'fevruari 2011'!I9</f>
        <v>21766</v>
      </c>
      <c r="F9" s="31">
        <f>'mart 2011'!I9</f>
        <v>21725</v>
      </c>
      <c r="G9" s="31">
        <f>'april 2011'!I9</f>
        <v>21676</v>
      </c>
      <c r="H9" s="31">
        <f>'maj 2011'!I9</f>
        <v>21707</v>
      </c>
      <c r="I9" s="31">
        <f>'juni 2011'!I9</f>
        <v>21662</v>
      </c>
      <c r="J9" s="31">
        <f>'juli 2011'!I9</f>
        <v>21665</v>
      </c>
      <c r="K9" s="31">
        <f>'avgust 2011'!I9</f>
        <v>21686</v>
      </c>
      <c r="L9" s="31">
        <f>'septemvri 2011'!I9</f>
        <v>21750</v>
      </c>
      <c r="M9" s="31">
        <f>'oktomvri 2011'!I9</f>
        <v>21778</v>
      </c>
      <c r="N9" s="31">
        <f>'noemvri 2011'!I9</f>
        <v>21580</v>
      </c>
      <c r="O9" s="31">
        <f>'dekemvri 2011'!I9</f>
        <v>21529</v>
      </c>
      <c r="P9" s="10">
        <f t="shared" si="0"/>
        <v>-51</v>
      </c>
      <c r="Q9" s="9"/>
      <c r="R9" s="9"/>
      <c r="S9" s="9"/>
    </row>
    <row r="10" spans="1:19" ht="12.75">
      <c r="A10" s="4">
        <v>4</v>
      </c>
      <c r="B10" s="5" t="s">
        <v>13</v>
      </c>
      <c r="C10" s="31">
        <v>28960</v>
      </c>
      <c r="D10" s="31">
        <f>'januari 2011'!I10</f>
        <v>29003</v>
      </c>
      <c r="E10" s="31">
        <f>'fevruari 2011'!I10</f>
        <v>29163</v>
      </c>
      <c r="F10" s="31">
        <f>'mart 2011'!I10</f>
        <v>29645</v>
      </c>
      <c r="G10" s="31">
        <f>'april 2011'!I10</f>
        <v>29854</v>
      </c>
      <c r="H10" s="31">
        <f>'maj 2011'!I10</f>
        <v>30046</v>
      </c>
      <c r="I10" s="31">
        <f>'juni 2011'!I10</f>
        <v>30075</v>
      </c>
      <c r="J10" s="31">
        <f>'juli 2011'!I10</f>
        <v>30113</v>
      </c>
      <c r="K10" s="31">
        <f>'avgust 2011'!I10</f>
        <v>31164</v>
      </c>
      <c r="L10" s="31">
        <f>'septemvri 2011'!I10</f>
        <v>35664</v>
      </c>
      <c r="M10" s="31">
        <f>'oktomvri 2011'!I10</f>
        <v>37524</v>
      </c>
      <c r="N10" s="31">
        <f>'noemvri 2011'!I10</f>
        <v>38539</v>
      </c>
      <c r="O10" s="31">
        <f>'dekemvri 2011'!I10</f>
        <v>39187</v>
      </c>
      <c r="P10" s="10">
        <f t="shared" si="0"/>
        <v>648</v>
      </c>
      <c r="Q10" s="9"/>
      <c r="R10" s="9"/>
      <c r="S10" s="9"/>
    </row>
    <row r="11" spans="1:19" ht="33.75">
      <c r="A11" s="4">
        <v>5</v>
      </c>
      <c r="B11" s="5" t="s">
        <v>52</v>
      </c>
      <c r="C11" s="31">
        <v>1902</v>
      </c>
      <c r="D11" s="31">
        <f>'januari 2011'!I11</f>
        <v>1918</v>
      </c>
      <c r="E11" s="31">
        <f>'fevruari 2011'!I11</f>
        <v>1927</v>
      </c>
      <c r="F11" s="31">
        <f>'mart 2011'!I11</f>
        <v>1943</v>
      </c>
      <c r="G11" s="31">
        <f>'april 2011'!I11</f>
        <v>1949</v>
      </c>
      <c r="H11" s="31">
        <f>'maj 2011'!I11</f>
        <v>1945</v>
      </c>
      <c r="I11" s="31">
        <f>'juni 2011'!I11</f>
        <v>1938</v>
      </c>
      <c r="J11" s="31">
        <f>'juli 2011'!I11</f>
        <v>1937</v>
      </c>
      <c r="K11" s="31">
        <f>'avgust 2011'!I11</f>
        <v>1938</v>
      </c>
      <c r="L11" s="31">
        <f>'septemvri 2011'!I11</f>
        <v>1929</v>
      </c>
      <c r="M11" s="31">
        <f>'oktomvri 2011'!I11</f>
        <v>1918</v>
      </c>
      <c r="N11" s="31">
        <f>'noemvri 2011'!I11</f>
        <v>1874</v>
      </c>
      <c r="O11" s="31">
        <f>'dekemvri 2011'!I11</f>
        <v>1811</v>
      </c>
      <c r="P11" s="10">
        <f t="shared" si="0"/>
        <v>-63</v>
      </c>
      <c r="Q11" s="9"/>
      <c r="R11" s="9"/>
      <c r="S11" s="9"/>
    </row>
    <row r="12" spans="1:19" ht="78.75">
      <c r="A12" s="4">
        <v>6</v>
      </c>
      <c r="B12" s="6" t="s">
        <v>14</v>
      </c>
      <c r="C12" s="31">
        <v>547906</v>
      </c>
      <c r="D12" s="31">
        <f>'januari 2011'!I12</f>
        <v>545645</v>
      </c>
      <c r="E12" s="31">
        <f>'fevruari 2011'!I12</f>
        <v>546150</v>
      </c>
      <c r="F12" s="31">
        <f>'mart 2011'!I12</f>
        <v>545273</v>
      </c>
      <c r="G12" s="31">
        <f>'april 2011'!I12</f>
        <v>541384</v>
      </c>
      <c r="H12" s="31">
        <f>'maj 2011'!I12</f>
        <v>535220</v>
      </c>
      <c r="I12" s="31">
        <f>'juni 2011'!I12</f>
        <v>532328</v>
      </c>
      <c r="J12" s="31">
        <f>'juli 2011'!I12</f>
        <v>527301</v>
      </c>
      <c r="K12" s="31">
        <f>'avgust 2011'!I12</f>
        <v>520107</v>
      </c>
      <c r="L12" s="31">
        <f>'septemvri 2011'!I12</f>
        <v>27417</v>
      </c>
      <c r="M12" s="31">
        <f>'oktomvri 2011'!I12</f>
        <v>28501</v>
      </c>
      <c r="N12" s="31">
        <f>'noemvri 2011'!I12</f>
        <v>29036</v>
      </c>
      <c r="O12" s="31">
        <f>'dekemvri 2011'!I12</f>
        <v>31092</v>
      </c>
      <c r="P12" s="10">
        <f t="shared" si="0"/>
        <v>2056</v>
      </c>
      <c r="Q12" s="9"/>
      <c r="R12" s="9"/>
      <c r="S12" s="9"/>
    </row>
    <row r="13" spans="1:19" ht="45">
      <c r="A13" s="4">
        <v>7</v>
      </c>
      <c r="B13" s="6" t="s">
        <v>15</v>
      </c>
      <c r="C13" s="31">
        <v>1972</v>
      </c>
      <c r="D13" s="31">
        <f>'januari 2011'!I13</f>
        <v>1891</v>
      </c>
      <c r="E13" s="31">
        <f>'fevruari 2011'!I13</f>
        <v>1881</v>
      </c>
      <c r="F13" s="31">
        <f>'mart 2011'!I13</f>
        <v>1908</v>
      </c>
      <c r="G13" s="31">
        <f>'april 2011'!I13</f>
        <v>1924</v>
      </c>
      <c r="H13" s="31">
        <f>'maj 2011'!I13</f>
        <v>1913</v>
      </c>
      <c r="I13" s="31">
        <f>'juni 2011'!I13</f>
        <v>1884</v>
      </c>
      <c r="J13" s="31">
        <f>'juli 2011'!I13</f>
        <v>1881</v>
      </c>
      <c r="K13" s="31">
        <f>'avgust 2011'!I13</f>
        <v>1885</v>
      </c>
      <c r="L13" s="31">
        <f>'septemvri 2011'!I13</f>
        <v>1912</v>
      </c>
      <c r="M13" s="31">
        <f>'oktomvri 2011'!I13</f>
        <v>1928</v>
      </c>
      <c r="N13" s="31">
        <f>'noemvri 2011'!I13</f>
        <v>1950</v>
      </c>
      <c r="O13" s="31">
        <f>'dekemvri 2011'!I13</f>
        <v>1822</v>
      </c>
      <c r="P13" s="10">
        <f t="shared" si="0"/>
        <v>-128</v>
      </c>
      <c r="Q13" s="9"/>
      <c r="R13" s="9"/>
      <c r="S13" s="9"/>
    </row>
    <row r="14" spans="1:19" ht="78.75">
      <c r="A14" s="4" t="s">
        <v>16</v>
      </c>
      <c r="B14" s="5" t="s">
        <v>17</v>
      </c>
      <c r="C14" s="31">
        <v>358995</v>
      </c>
      <c r="D14" s="31">
        <f>'januari 2011'!I14</f>
        <v>360425</v>
      </c>
      <c r="E14" s="31">
        <f>'fevruari 2011'!I14</f>
        <v>361544</v>
      </c>
      <c r="F14" s="31">
        <f>'mart 2011'!I14</f>
        <v>363098</v>
      </c>
      <c r="G14" s="31">
        <f>'april 2011'!I14</f>
        <v>359821</v>
      </c>
      <c r="H14" s="31">
        <f>'maj 2011'!I14</f>
        <v>361364</v>
      </c>
      <c r="I14" s="31">
        <f>'juni 2011'!I14</f>
        <v>362633</v>
      </c>
      <c r="J14" s="31">
        <f>'juli 2011'!I14</f>
        <v>360695</v>
      </c>
      <c r="K14" s="31">
        <f>'avgust 2011'!I14</f>
        <v>361807</v>
      </c>
      <c r="L14" s="31">
        <f>'septemvri 2011'!I14</f>
        <v>360950</v>
      </c>
      <c r="M14" s="31">
        <f>'oktomvri 2011'!I14</f>
        <v>361027</v>
      </c>
      <c r="N14" s="31">
        <f>'noemvri 2011'!I14</f>
        <v>361981</v>
      </c>
      <c r="O14" s="31">
        <f>'dekemvri 2011'!I14</f>
        <v>363665</v>
      </c>
      <c r="P14" s="10">
        <f t="shared" si="0"/>
        <v>1684</v>
      </c>
      <c r="Q14" s="9"/>
      <c r="R14" s="9"/>
      <c r="S14" s="9"/>
    </row>
    <row r="15" spans="1:19" ht="112.5">
      <c r="A15" s="4">
        <v>10</v>
      </c>
      <c r="B15" s="6" t="s">
        <v>18</v>
      </c>
      <c r="C15" s="31">
        <v>7487</v>
      </c>
      <c r="D15" s="31">
        <f>'januari 2011'!I15</f>
        <v>7437</v>
      </c>
      <c r="E15" s="31">
        <f>'fevruari 2011'!I15</f>
        <v>7413</v>
      </c>
      <c r="F15" s="31">
        <f>'mart 2011'!I15</f>
        <v>7448</v>
      </c>
      <c r="G15" s="31">
        <f>'april 2011'!I15</f>
        <v>7363</v>
      </c>
      <c r="H15" s="31">
        <f>'maj 2011'!I15</f>
        <v>6815</v>
      </c>
      <c r="I15" s="31">
        <f>'juni 2011'!I15</f>
        <v>6829</v>
      </c>
      <c r="J15" s="31">
        <f>'juli 2011'!I15</f>
        <v>7350</v>
      </c>
      <c r="K15" s="31">
        <f>'avgust 2011'!I15</f>
        <v>7411</v>
      </c>
      <c r="L15" s="31">
        <f>'septemvri 2011'!I15</f>
        <v>7683</v>
      </c>
      <c r="M15" s="31">
        <f>'oktomvri 2011'!I15</f>
        <v>7734</v>
      </c>
      <c r="N15" s="31">
        <f>'noemvri 2011'!I15</f>
        <v>7675</v>
      </c>
      <c r="O15" s="31">
        <f>'dekemvri 2011'!I15</f>
        <v>7576</v>
      </c>
      <c r="P15" s="10">
        <f t="shared" si="0"/>
        <v>-99</v>
      </c>
      <c r="Q15" s="9"/>
      <c r="R15" s="9"/>
      <c r="S15" s="9"/>
    </row>
    <row r="16" spans="1:19" ht="123.75">
      <c r="A16" s="4" t="s">
        <v>19</v>
      </c>
      <c r="B16" s="6" t="s">
        <v>20</v>
      </c>
      <c r="C16" s="31">
        <v>80</v>
      </c>
      <c r="D16" s="31">
        <f>'januari 2011'!I16</f>
        <v>80</v>
      </c>
      <c r="E16" s="31">
        <f>'fevruari 2011'!I16</f>
        <v>79</v>
      </c>
      <c r="F16" s="31">
        <f>'mart 2011'!I16</f>
        <v>95</v>
      </c>
      <c r="G16" s="31">
        <f>'april 2011'!I16</f>
        <v>100</v>
      </c>
      <c r="H16" s="31">
        <f>'maj 2011'!I16</f>
        <v>100</v>
      </c>
      <c r="I16" s="31">
        <f>'juni 2011'!I16</f>
        <v>101</v>
      </c>
      <c r="J16" s="31">
        <f>'juli 2011'!I16</f>
        <v>81</v>
      </c>
      <c r="K16" s="31">
        <f>'avgust 2011'!I16</f>
        <v>79</v>
      </c>
      <c r="L16" s="31">
        <f>'septemvri 2011'!I16</f>
        <v>77</v>
      </c>
      <c r="M16" s="31">
        <f>'oktomvri 2011'!I16</f>
        <v>80</v>
      </c>
      <c r="N16" s="31">
        <f>'noemvri 2011'!I16</f>
        <v>86</v>
      </c>
      <c r="O16" s="31">
        <f>'dekemvri 2011'!I16</f>
        <v>61</v>
      </c>
      <c r="P16" s="10">
        <f t="shared" si="0"/>
        <v>-25</v>
      </c>
      <c r="Q16" s="9"/>
      <c r="R16" s="9"/>
      <c r="S16" s="9"/>
    </row>
    <row r="17" spans="1:19" ht="33.75">
      <c r="A17" s="4">
        <v>13</v>
      </c>
      <c r="B17" s="5" t="s">
        <v>21</v>
      </c>
      <c r="C17" s="31">
        <v>107</v>
      </c>
      <c r="D17" s="31">
        <f>'januari 2011'!I17</f>
        <v>106</v>
      </c>
      <c r="E17" s="31">
        <f>'fevruari 2011'!I17</f>
        <v>110</v>
      </c>
      <c r="F17" s="31">
        <f>'mart 2011'!I17</f>
        <v>110</v>
      </c>
      <c r="G17" s="31">
        <f>'april 2011'!I17</f>
        <v>110</v>
      </c>
      <c r="H17" s="31">
        <f>'maj 2011'!I17</f>
        <v>111</v>
      </c>
      <c r="I17" s="31">
        <f>'juni 2011'!I17</f>
        <v>111</v>
      </c>
      <c r="J17" s="31">
        <f>'juli 2011'!I17</f>
        <v>112</v>
      </c>
      <c r="K17" s="31">
        <f>'avgust 2011'!I17</f>
        <v>113</v>
      </c>
      <c r="L17" s="31">
        <f>'septemvri 2011'!I17</f>
        <v>114</v>
      </c>
      <c r="M17" s="31">
        <f>'oktomvri 2011'!I17</f>
        <v>113</v>
      </c>
      <c r="N17" s="31">
        <f>'noemvri 2011'!I17</f>
        <v>113</v>
      </c>
      <c r="O17" s="31">
        <f>'dekemvri 2011'!I17</f>
        <v>95</v>
      </c>
      <c r="P17" s="10">
        <f t="shared" si="0"/>
        <v>-18</v>
      </c>
      <c r="Q17" s="9"/>
      <c r="R17" s="9"/>
      <c r="S17" s="9"/>
    </row>
    <row r="18" spans="1:19" ht="56.25">
      <c r="A18" s="4">
        <v>14</v>
      </c>
      <c r="B18" s="5" t="s">
        <v>22</v>
      </c>
      <c r="C18" s="31">
        <v>2639</v>
      </c>
      <c r="D18" s="31">
        <f>'januari 2011'!I18</f>
        <v>2632</v>
      </c>
      <c r="E18" s="31">
        <f>'fevruari 2011'!I18</f>
        <v>2612</v>
      </c>
      <c r="F18" s="31">
        <f>'mart 2011'!I18</f>
        <v>2593</v>
      </c>
      <c r="G18" s="31">
        <f>'april 2011'!I18</f>
        <v>2522</v>
      </c>
      <c r="H18" s="31">
        <f>'maj 2011'!I18</f>
        <v>2514</v>
      </c>
      <c r="I18" s="31">
        <f>'juni 2011'!I18</f>
        <v>2499</v>
      </c>
      <c r="J18" s="31">
        <f>'juli 2011'!I18</f>
        <v>2460</v>
      </c>
      <c r="K18" s="31">
        <f>'avgust 2011'!I18</f>
        <v>2444</v>
      </c>
      <c r="L18" s="31">
        <f>'septemvri 2011'!I18</f>
        <v>2420</v>
      </c>
      <c r="M18" s="31">
        <f>'oktomvri 2011'!I18</f>
        <v>2404</v>
      </c>
      <c r="N18" s="31">
        <f>'noemvri 2011'!I18</f>
        <v>2369</v>
      </c>
      <c r="O18" s="31">
        <f>'dekemvri 2011'!I18</f>
        <v>2369</v>
      </c>
      <c r="P18" s="10">
        <f t="shared" si="0"/>
        <v>0</v>
      </c>
      <c r="Q18" s="9"/>
      <c r="R18" s="9"/>
      <c r="S18" s="9"/>
    </row>
    <row r="19" spans="1:19" ht="12.75">
      <c r="A19" s="4">
        <v>15</v>
      </c>
      <c r="B19" s="5" t="s">
        <v>23</v>
      </c>
      <c r="C19" s="31">
        <v>25547</v>
      </c>
      <c r="D19" s="31">
        <f>'januari 2011'!I19</f>
        <v>26410</v>
      </c>
      <c r="E19" s="31">
        <f>'fevruari 2011'!I19</f>
        <v>27023</v>
      </c>
      <c r="F19" s="31">
        <f>'mart 2011'!I19</f>
        <v>27799</v>
      </c>
      <c r="G19" s="31">
        <f>'april 2011'!I19</f>
        <v>28297</v>
      </c>
      <c r="H19" s="31">
        <f>'maj 2011'!I19</f>
        <v>29203</v>
      </c>
      <c r="I19" s="31">
        <f>'juni 2011'!I19</f>
        <v>29919</v>
      </c>
      <c r="J19" s="31">
        <f>'juli 2011'!I19</f>
        <v>30674</v>
      </c>
      <c r="K19" s="31">
        <f>'avgust 2011'!I19</f>
        <v>30531</v>
      </c>
      <c r="L19" s="31">
        <f>'septemvri 2011'!I19</f>
        <v>417732</v>
      </c>
      <c r="M19" s="31">
        <f>'oktomvri 2011'!I19</f>
        <v>439533</v>
      </c>
      <c r="N19" s="31">
        <f>'noemvri 2011'!I19</f>
        <v>452686</v>
      </c>
      <c r="O19" s="31">
        <f>'dekemvri 2011'!I19</f>
        <v>464448</v>
      </c>
      <c r="P19" s="10">
        <f t="shared" si="0"/>
        <v>11762</v>
      </c>
      <c r="Q19" s="9"/>
      <c r="R19" s="9"/>
      <c r="S19" s="9"/>
    </row>
    <row r="20" spans="1:19" ht="22.5">
      <c r="A20" s="4">
        <v>16</v>
      </c>
      <c r="B20" s="5" t="s">
        <v>24</v>
      </c>
      <c r="C20" s="31">
        <v>2401</v>
      </c>
      <c r="D20" s="31">
        <f>'januari 2011'!I20</f>
        <v>2380</v>
      </c>
      <c r="E20" s="31">
        <f>'fevruari 2011'!I20</f>
        <v>2353</v>
      </c>
      <c r="F20" s="31">
        <f>'mart 2011'!I20</f>
        <v>2336</v>
      </c>
      <c r="G20" s="31">
        <f>'april 2011'!I20</f>
        <v>2321</v>
      </c>
      <c r="H20" s="31">
        <f>'maj 2011'!I20</f>
        <v>2295</v>
      </c>
      <c r="I20" s="31">
        <f>'juni 2011'!I20</f>
        <v>2287</v>
      </c>
      <c r="J20" s="31">
        <f>'juli 2011'!I20</f>
        <v>2275</v>
      </c>
      <c r="K20" s="31">
        <f>'avgust 2011'!I20</f>
        <v>2258</v>
      </c>
      <c r="L20" s="31">
        <f>'septemvri 2011'!I20</f>
        <v>3044</v>
      </c>
      <c r="M20" s="31">
        <f>'oktomvri 2011'!I20</f>
        <v>3060</v>
      </c>
      <c r="N20" s="31">
        <f>'noemvri 2011'!I20</f>
        <v>3025</v>
      </c>
      <c r="O20" s="31">
        <f>'dekemvri 2011'!I20</f>
        <v>2955</v>
      </c>
      <c r="P20" s="10">
        <f t="shared" si="0"/>
        <v>-70</v>
      </c>
      <c r="Q20" s="9"/>
      <c r="R20" s="9"/>
      <c r="S20" s="9"/>
    </row>
    <row r="21" spans="1:19" ht="12.75">
      <c r="A21" s="4">
        <v>17</v>
      </c>
      <c r="B21" s="5" t="s">
        <v>25</v>
      </c>
      <c r="C21" s="31">
        <v>16776</v>
      </c>
      <c r="D21" s="31">
        <f>'januari 2011'!I21</f>
        <v>16413</v>
      </c>
      <c r="E21" s="31">
        <f>'fevruari 2011'!I21</f>
        <v>16300</v>
      </c>
      <c r="F21" s="31">
        <f>'mart 2011'!I21</f>
        <v>16244</v>
      </c>
      <c r="G21" s="31">
        <f>'april 2011'!I21</f>
        <v>16198</v>
      </c>
      <c r="H21" s="31">
        <f>'maj 2011'!I21</f>
        <v>16161</v>
      </c>
      <c r="I21" s="31">
        <f>'juni 2011'!I21</f>
        <v>16027</v>
      </c>
      <c r="J21" s="31">
        <f>'juli 2011'!I21</f>
        <v>15977</v>
      </c>
      <c r="K21" s="31">
        <f>'avgust 2011'!I21</f>
        <v>15978</v>
      </c>
      <c r="L21" s="31">
        <f>'septemvri 2011'!I21</f>
        <v>15968</v>
      </c>
      <c r="M21" s="31">
        <f>'oktomvri 2011'!I21</f>
        <v>16038</v>
      </c>
      <c r="N21" s="31">
        <f>'noemvri 2011'!I21</f>
        <v>15952</v>
      </c>
      <c r="O21" s="31">
        <f>'dekemvri 2011'!I21</f>
        <v>16073</v>
      </c>
      <c r="P21" s="10">
        <f t="shared" si="0"/>
        <v>121</v>
      </c>
      <c r="Q21" s="9"/>
      <c r="R21" s="9"/>
      <c r="S21" s="9"/>
    </row>
    <row r="22" spans="1:19" ht="11.25">
      <c r="A22" s="2" t="s">
        <v>9</v>
      </c>
      <c r="B22" s="7"/>
      <c r="C22" s="11">
        <f aca="true" t="shared" si="1" ref="C22:H22">SUM(C7:C21)</f>
        <v>1902945</v>
      </c>
      <c r="D22" s="11">
        <f t="shared" si="1"/>
        <v>1896315</v>
      </c>
      <c r="E22" s="11">
        <f t="shared" si="1"/>
        <v>1900327</v>
      </c>
      <c r="F22" s="11">
        <f t="shared" si="1"/>
        <v>1904093</v>
      </c>
      <c r="G22" s="11">
        <f t="shared" si="1"/>
        <v>1900088</v>
      </c>
      <c r="H22" s="11">
        <f t="shared" si="1"/>
        <v>1899651</v>
      </c>
      <c r="I22" s="11">
        <f aca="true" t="shared" si="2" ref="I22:O22">SUM(I7:I21)</f>
        <v>1898548</v>
      </c>
      <c r="J22" s="11">
        <f t="shared" si="2"/>
        <v>1892316</v>
      </c>
      <c r="K22" s="11">
        <f t="shared" si="2"/>
        <v>1885963</v>
      </c>
      <c r="L22" s="11">
        <f t="shared" si="2"/>
        <v>1790578</v>
      </c>
      <c r="M22" s="11">
        <f t="shared" si="2"/>
        <v>1813623</v>
      </c>
      <c r="N22" s="11">
        <f t="shared" si="2"/>
        <v>1821291</v>
      </c>
      <c r="O22" s="11">
        <f t="shared" si="2"/>
        <v>1835529</v>
      </c>
      <c r="P22" s="11">
        <f t="shared" si="0"/>
        <v>14238</v>
      </c>
      <c r="Q22" s="9"/>
      <c r="R22" s="9"/>
      <c r="S22" s="9"/>
    </row>
    <row r="23" spans="3:17" ht="11.2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9"/>
    </row>
    <row r="24" spans="3:17" ht="11.2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9"/>
    </row>
    <row r="25" spans="2:17" ht="11.25">
      <c r="B25" s="3" t="s">
        <v>51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9"/>
    </row>
    <row r="26" spans="3:17" ht="11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9"/>
    </row>
    <row r="27" spans="3:17" ht="11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9"/>
    </row>
    <row r="28" spans="3:17" ht="11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9"/>
    </row>
    <row r="29" spans="3:17" ht="11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9"/>
    </row>
    <row r="30" spans="3:17" ht="11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9"/>
    </row>
    <row r="31" spans="3:17" ht="11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9"/>
    </row>
    <row r="32" spans="3:17" ht="11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9"/>
    </row>
    <row r="33" spans="3:17" ht="11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9"/>
    </row>
    <row r="34" spans="3:17" ht="11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9"/>
    </row>
    <row r="35" spans="3:17" ht="11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9"/>
    </row>
    <row r="36" spans="3:17" ht="11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9"/>
    </row>
    <row r="37" spans="3:17" ht="11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9"/>
    </row>
    <row r="38" spans="3:17" ht="11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9"/>
    </row>
    <row r="39" spans="3:17" ht="11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9"/>
    </row>
    <row r="40" spans="3:17" ht="11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9"/>
    </row>
    <row r="41" spans="3:17" ht="11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9"/>
    </row>
    <row r="42" spans="3:17" ht="11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9"/>
    </row>
    <row r="43" spans="3:17" ht="11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9"/>
    </row>
    <row r="44" spans="3:17" ht="11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9"/>
    </row>
    <row r="45" spans="3:17" ht="11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9"/>
    </row>
    <row r="46" spans="3:17" ht="11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9"/>
    </row>
    <row r="47" spans="3:17" ht="11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9"/>
    </row>
    <row r="48" spans="3:17" ht="11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9"/>
    </row>
    <row r="49" spans="3:17" ht="11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9"/>
    </row>
    <row r="50" spans="3:17" ht="11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9"/>
    </row>
    <row r="51" spans="3:17" ht="11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9"/>
    </row>
    <row r="52" spans="3:16" ht="11.2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3:16" ht="11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3:16" ht="11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3:16" ht="11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3:16" ht="11.2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3:16" ht="11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3:16" ht="11.2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3:16" ht="11.2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3:16" ht="11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</sheetData>
  <sheetProtection/>
  <mergeCells count="2">
    <mergeCell ref="A4:P4"/>
    <mergeCell ref="A3:P3"/>
  </mergeCells>
  <printOptions/>
  <pageMargins left="0.9448818897637796" right="0.9448818897637796" top="0.3937007874015748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81"/>
  <sheetViews>
    <sheetView zoomScalePageLayoutView="0" workbookViewId="0" topLeftCell="A1">
      <selection activeCell="B11" sqref="B11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19921875" style="15" bestFit="1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29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30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2" ht="63.75">
      <c r="A7" s="18">
        <v>1</v>
      </c>
      <c r="B7" s="19" t="s">
        <v>10</v>
      </c>
      <c r="C7" s="20">
        <f>69695+0+107</f>
        <v>69802</v>
      </c>
      <c r="D7" s="20">
        <f>157695+0+368</f>
        <v>158063</v>
      </c>
      <c r="E7" s="20">
        <f>238684+2+419</f>
        <v>239105</v>
      </c>
      <c r="F7" s="20">
        <f>407654+4+970</f>
        <v>408628</v>
      </c>
      <c r="G7" s="20">
        <f>2270+1+13</f>
        <v>2284</v>
      </c>
      <c r="H7" s="20">
        <f>365184+4+671</f>
        <v>365859</v>
      </c>
      <c r="I7" s="21">
        <f>C7+D7+E7+F7+G7</f>
        <v>877882</v>
      </c>
      <c r="J7" s="22"/>
      <c r="K7" s="23"/>
      <c r="L7" s="23"/>
    </row>
    <row r="8" spans="1:12" ht="102">
      <c r="A8" s="18">
        <v>2</v>
      </c>
      <c r="B8" s="24" t="s">
        <v>11</v>
      </c>
      <c r="C8" s="20">
        <v>282</v>
      </c>
      <c r="D8" s="20">
        <v>456</v>
      </c>
      <c r="E8" s="20">
        <v>497</v>
      </c>
      <c r="F8" s="20">
        <v>1003</v>
      </c>
      <c r="G8" s="20">
        <v>39</v>
      </c>
      <c r="H8" s="20">
        <v>910</v>
      </c>
      <c r="I8" s="21">
        <f aca="true" t="shared" si="0" ref="I8:I22">C8+D8+E8+F8+G8</f>
        <v>2277</v>
      </c>
      <c r="J8" s="22"/>
      <c r="K8" s="23"/>
      <c r="L8" s="23"/>
    </row>
    <row r="9" spans="1:12" ht="12.75">
      <c r="A9" s="18">
        <v>3</v>
      </c>
      <c r="B9" s="24" t="s">
        <v>12</v>
      </c>
      <c r="C9" s="20">
        <v>1168</v>
      </c>
      <c r="D9" s="20">
        <v>3604</v>
      </c>
      <c r="E9" s="20">
        <v>4555</v>
      </c>
      <c r="F9" s="20">
        <v>10184</v>
      </c>
      <c r="G9" s="20">
        <v>2305</v>
      </c>
      <c r="H9" s="20">
        <v>8624</v>
      </c>
      <c r="I9" s="21">
        <f t="shared" si="0"/>
        <v>21816</v>
      </c>
      <c r="J9" s="22"/>
      <c r="K9" s="23"/>
      <c r="L9" s="23"/>
    </row>
    <row r="10" spans="1:12" ht="12.75">
      <c r="A10" s="18">
        <v>4</v>
      </c>
      <c r="B10" s="19" t="s">
        <v>13</v>
      </c>
      <c r="C10" s="20">
        <v>558</v>
      </c>
      <c r="D10" s="20">
        <v>2332</v>
      </c>
      <c r="E10" s="20">
        <v>3435</v>
      </c>
      <c r="F10" s="20">
        <v>15473</v>
      </c>
      <c r="G10" s="20">
        <v>7205</v>
      </c>
      <c r="H10" s="20">
        <v>13322</v>
      </c>
      <c r="I10" s="21">
        <f t="shared" si="0"/>
        <v>29003</v>
      </c>
      <c r="J10" s="22"/>
      <c r="K10" s="23"/>
      <c r="L10" s="23"/>
    </row>
    <row r="11" spans="1:12" ht="38.25">
      <c r="A11" s="18">
        <v>5</v>
      </c>
      <c r="B11" s="19" t="s">
        <v>26</v>
      </c>
      <c r="C11" s="20">
        <v>173</v>
      </c>
      <c r="D11" s="20">
        <v>485</v>
      </c>
      <c r="E11" s="20">
        <v>422</v>
      </c>
      <c r="F11" s="20">
        <v>834</v>
      </c>
      <c r="G11" s="20">
        <v>4</v>
      </c>
      <c r="H11" s="20">
        <v>676</v>
      </c>
      <c r="I11" s="21">
        <f t="shared" si="0"/>
        <v>1918</v>
      </c>
      <c r="J11" s="22"/>
      <c r="K11" s="23"/>
      <c r="L11" s="23"/>
    </row>
    <row r="12" spans="1:12" ht="76.5">
      <c r="A12" s="18">
        <v>6</v>
      </c>
      <c r="B12" s="24" t="s">
        <v>14</v>
      </c>
      <c r="C12" s="20">
        <v>50048</v>
      </c>
      <c r="D12" s="20">
        <v>106161</v>
      </c>
      <c r="E12" s="20">
        <v>156765</v>
      </c>
      <c r="F12" s="20">
        <v>230160</v>
      </c>
      <c r="G12" s="20">
        <v>2511</v>
      </c>
      <c r="H12" s="20">
        <v>217593</v>
      </c>
      <c r="I12" s="21">
        <f t="shared" si="0"/>
        <v>545645</v>
      </c>
      <c r="J12" s="22"/>
      <c r="K12" s="23"/>
      <c r="L12" s="23"/>
    </row>
    <row r="13" spans="1:12" ht="38.25">
      <c r="A13" s="18">
        <v>7</v>
      </c>
      <c r="B13" s="24" t="s">
        <v>15</v>
      </c>
      <c r="C13" s="20">
        <v>66</v>
      </c>
      <c r="D13" s="20">
        <v>315</v>
      </c>
      <c r="E13" s="20">
        <v>205</v>
      </c>
      <c r="F13" s="20">
        <v>791</v>
      </c>
      <c r="G13" s="20">
        <v>514</v>
      </c>
      <c r="H13" s="20">
        <v>892</v>
      </c>
      <c r="I13" s="21">
        <f t="shared" si="0"/>
        <v>1891</v>
      </c>
      <c r="J13" s="22"/>
      <c r="K13" s="23"/>
      <c r="L13" s="23"/>
    </row>
    <row r="14" spans="1:12" ht="76.5">
      <c r="A14" s="18" t="s">
        <v>16</v>
      </c>
      <c r="B14" s="19" t="s">
        <v>17</v>
      </c>
      <c r="C14" s="20">
        <v>248</v>
      </c>
      <c r="D14" s="20">
        <v>4403</v>
      </c>
      <c r="E14" s="20">
        <v>11906</v>
      </c>
      <c r="F14" s="20">
        <v>100215</v>
      </c>
      <c r="G14" s="20">
        <v>243653</v>
      </c>
      <c r="H14" s="20">
        <v>201796</v>
      </c>
      <c r="I14" s="21">
        <f t="shared" si="0"/>
        <v>360425</v>
      </c>
      <c r="J14" s="22"/>
      <c r="K14" s="23"/>
      <c r="L14" s="23"/>
    </row>
    <row r="15" spans="1:12" ht="102">
      <c r="A15" s="18">
        <v>10</v>
      </c>
      <c r="B15" s="24" t="s">
        <v>18</v>
      </c>
      <c r="C15" s="20">
        <v>398</v>
      </c>
      <c r="D15" s="20">
        <v>1208</v>
      </c>
      <c r="E15" s="20">
        <v>906</v>
      </c>
      <c r="F15" s="20">
        <v>2910</v>
      </c>
      <c r="G15" s="20">
        <v>2015</v>
      </c>
      <c r="H15" s="20">
        <v>3526</v>
      </c>
      <c r="I15" s="21">
        <f t="shared" si="0"/>
        <v>7437</v>
      </c>
      <c r="J15" s="22"/>
      <c r="K15" s="23"/>
      <c r="L15" s="23"/>
    </row>
    <row r="16" spans="1:12" ht="114.75">
      <c r="A16" s="18" t="s">
        <v>19</v>
      </c>
      <c r="B16" s="24" t="s">
        <v>20</v>
      </c>
      <c r="C16" s="20">
        <v>1</v>
      </c>
      <c r="D16" s="20">
        <v>24</v>
      </c>
      <c r="E16" s="20">
        <v>24</v>
      </c>
      <c r="F16" s="20">
        <v>20</v>
      </c>
      <c r="G16" s="20">
        <v>11</v>
      </c>
      <c r="H16" s="20">
        <v>40</v>
      </c>
      <c r="I16" s="21">
        <f t="shared" si="0"/>
        <v>80</v>
      </c>
      <c r="J16" s="22"/>
      <c r="K16" s="23"/>
      <c r="L16" s="23"/>
    </row>
    <row r="17" spans="1:12" ht="25.5">
      <c r="A17" s="18">
        <v>13</v>
      </c>
      <c r="B17" s="19" t="s">
        <v>21</v>
      </c>
      <c r="C17" s="20">
        <v>2</v>
      </c>
      <c r="D17" s="20">
        <v>3</v>
      </c>
      <c r="E17" s="20">
        <v>11</v>
      </c>
      <c r="F17" s="20">
        <v>9</v>
      </c>
      <c r="G17" s="20">
        <v>81</v>
      </c>
      <c r="H17" s="20">
        <v>44</v>
      </c>
      <c r="I17" s="21">
        <f t="shared" si="0"/>
        <v>106</v>
      </c>
      <c r="J17" s="22"/>
      <c r="K17" s="23"/>
      <c r="L17" s="23"/>
    </row>
    <row r="18" spans="1:12" ht="51">
      <c r="A18" s="18">
        <v>14</v>
      </c>
      <c r="B18" s="19" t="s">
        <v>22</v>
      </c>
      <c r="C18" s="20">
        <v>24</v>
      </c>
      <c r="D18" s="20">
        <v>156</v>
      </c>
      <c r="E18" s="20">
        <v>110</v>
      </c>
      <c r="F18" s="20">
        <v>519</v>
      </c>
      <c r="G18" s="20">
        <v>1823</v>
      </c>
      <c r="H18" s="20">
        <v>1517</v>
      </c>
      <c r="I18" s="21">
        <f t="shared" si="0"/>
        <v>2632</v>
      </c>
      <c r="J18" s="22"/>
      <c r="K18" s="23"/>
      <c r="L18" s="23"/>
    </row>
    <row r="19" spans="1:12" ht="12.75">
      <c r="A19" s="18">
        <v>15</v>
      </c>
      <c r="B19" s="19" t="s">
        <v>23</v>
      </c>
      <c r="C19" s="20">
        <v>2149</v>
      </c>
      <c r="D19" s="20">
        <v>3430</v>
      </c>
      <c r="E19" s="20">
        <v>7886</v>
      </c>
      <c r="F19" s="20">
        <v>7995</v>
      </c>
      <c r="G19" s="20">
        <v>4950</v>
      </c>
      <c r="H19" s="20">
        <v>12061</v>
      </c>
      <c r="I19" s="21">
        <f t="shared" si="0"/>
        <v>26410</v>
      </c>
      <c r="J19" s="22"/>
      <c r="K19" s="23"/>
      <c r="L19" s="23"/>
    </row>
    <row r="20" spans="1:12" ht="25.5">
      <c r="A20" s="18">
        <v>16</v>
      </c>
      <c r="B20" s="19" t="s">
        <v>24</v>
      </c>
      <c r="C20" s="20">
        <v>21</v>
      </c>
      <c r="D20" s="20">
        <v>332</v>
      </c>
      <c r="E20" s="20">
        <v>508</v>
      </c>
      <c r="F20" s="20">
        <v>971</v>
      </c>
      <c r="G20" s="20">
        <v>548</v>
      </c>
      <c r="H20" s="20">
        <v>1238</v>
      </c>
      <c r="I20" s="21">
        <f t="shared" si="0"/>
        <v>2380</v>
      </c>
      <c r="J20" s="22"/>
      <c r="K20" s="23"/>
      <c r="L20" s="23"/>
    </row>
    <row r="21" spans="1:12" ht="12.75">
      <c r="A21" s="18">
        <v>17</v>
      </c>
      <c r="B21" s="19" t="s">
        <v>25</v>
      </c>
      <c r="C21" s="20">
        <v>784</v>
      </c>
      <c r="D21" s="20">
        <v>3647</v>
      </c>
      <c r="E21" s="20">
        <v>2264</v>
      </c>
      <c r="F21" s="20">
        <v>6175</v>
      </c>
      <c r="G21" s="20">
        <v>3543</v>
      </c>
      <c r="H21" s="20">
        <v>7346</v>
      </c>
      <c r="I21" s="21">
        <f t="shared" si="0"/>
        <v>16413</v>
      </c>
      <c r="J21" s="22"/>
      <c r="K21" s="23"/>
      <c r="L21" s="23"/>
    </row>
    <row r="22" spans="1:12" ht="12.75">
      <c r="A22" s="25" t="s">
        <v>9</v>
      </c>
      <c r="B22" s="26"/>
      <c r="C22" s="27">
        <f aca="true" t="shared" si="1" ref="C22:H22">SUM(C7:C21)</f>
        <v>125724</v>
      </c>
      <c r="D22" s="27">
        <f t="shared" si="1"/>
        <v>284619</v>
      </c>
      <c r="E22" s="27">
        <f t="shared" si="1"/>
        <v>428599</v>
      </c>
      <c r="F22" s="27">
        <f t="shared" si="1"/>
        <v>785887</v>
      </c>
      <c r="G22" s="27">
        <f t="shared" si="1"/>
        <v>271486</v>
      </c>
      <c r="H22" s="27">
        <f t="shared" si="1"/>
        <v>835444</v>
      </c>
      <c r="I22" s="30">
        <f t="shared" si="0"/>
        <v>1896315</v>
      </c>
      <c r="J22" s="22"/>
      <c r="K22" s="23"/>
      <c r="L22" s="23"/>
    </row>
    <row r="23" spans="11:12" ht="12.75">
      <c r="K23" s="23"/>
      <c r="L23" s="23"/>
    </row>
    <row r="24" spans="9:12" ht="12.75">
      <c r="I24" s="22"/>
      <c r="K24" s="23"/>
      <c r="L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2" ht="12.75">
      <c r="C28" s="23"/>
      <c r="D28" s="23"/>
      <c r="E28" s="23"/>
      <c r="F28" s="23"/>
      <c r="G28" s="23"/>
      <c r="H28" s="23"/>
      <c r="I28" s="23"/>
      <c r="K28" s="23"/>
      <c r="L28" s="23"/>
    </row>
    <row r="29" spans="11:12" ht="12.75">
      <c r="K29" s="23"/>
      <c r="L29" s="23"/>
    </row>
    <row r="30" spans="9:12" ht="12.75">
      <c r="I30" s="22"/>
      <c r="K30" s="23"/>
      <c r="L30" s="23"/>
    </row>
    <row r="31" spans="11:12" ht="12.75">
      <c r="K31" s="23"/>
      <c r="L31" s="23"/>
    </row>
    <row r="32" spans="11:12" ht="12.75">
      <c r="K32" s="23"/>
      <c r="L32" s="23"/>
    </row>
    <row r="33" spans="11:12" ht="12.75">
      <c r="K33" s="23"/>
      <c r="L33" s="23"/>
    </row>
    <row r="34" spans="11:12" ht="12.75">
      <c r="K34" s="23"/>
      <c r="L34" s="23"/>
    </row>
    <row r="35" spans="11:12" ht="12.75">
      <c r="K35" s="23"/>
      <c r="L35" s="23"/>
    </row>
    <row r="36" spans="11:12" ht="12.75">
      <c r="K36" s="23"/>
      <c r="L36" s="23"/>
    </row>
    <row r="37" spans="11:12" ht="12.75">
      <c r="K37" s="23"/>
      <c r="L37" s="23"/>
    </row>
    <row r="38" spans="11:12" ht="12.75">
      <c r="K38" s="23"/>
      <c r="L38" s="23"/>
    </row>
    <row r="39" spans="11:12" ht="12.75">
      <c r="K39" s="23"/>
      <c r="L39" s="23"/>
    </row>
    <row r="40" spans="11:12" ht="12.75">
      <c r="K40" s="23"/>
      <c r="L40" s="23"/>
    </row>
    <row r="41" spans="11:12" ht="12.75">
      <c r="K41" s="23"/>
      <c r="L41" s="23"/>
    </row>
    <row r="42" spans="11:12" ht="12.75">
      <c r="K42" s="23"/>
      <c r="L42" s="23"/>
    </row>
    <row r="43" spans="11:12" ht="12.75">
      <c r="K43" s="23"/>
      <c r="L43" s="23"/>
    </row>
    <row r="44" spans="11:12" ht="12.75">
      <c r="K44" s="23"/>
      <c r="L44" s="23"/>
    </row>
    <row r="45" spans="11:12" ht="12.75">
      <c r="K45" s="23"/>
      <c r="L45" s="23"/>
    </row>
    <row r="46" spans="11:12" ht="12.75">
      <c r="K46" s="23"/>
      <c r="L46" s="23"/>
    </row>
    <row r="47" spans="11:12" ht="12.75">
      <c r="K47" s="23"/>
      <c r="L47" s="23"/>
    </row>
    <row r="48" spans="11:12" ht="12.75">
      <c r="K48" s="23"/>
      <c r="L48" s="23"/>
    </row>
    <row r="49" spans="11:12" ht="12.75">
      <c r="K49" s="23"/>
      <c r="L49" s="23"/>
    </row>
    <row r="50" spans="11:12" ht="12.75">
      <c r="K50" s="23"/>
      <c r="L50" s="23"/>
    </row>
    <row r="51" spans="11:12" ht="12.75">
      <c r="K51" s="23"/>
      <c r="L51" s="23"/>
    </row>
    <row r="52" spans="11:12" ht="12.75">
      <c r="K52" s="23"/>
      <c r="L52" s="23"/>
    </row>
    <row r="53" spans="11:12" ht="12.75">
      <c r="K53" s="23"/>
      <c r="L53" s="23"/>
    </row>
    <row r="54" spans="11:12" ht="12.75">
      <c r="K54" s="23"/>
      <c r="L54" s="23"/>
    </row>
    <row r="55" spans="11:12" ht="12.75">
      <c r="K55" s="23"/>
      <c r="L55" s="23"/>
    </row>
    <row r="56" spans="11:12" ht="12.75">
      <c r="K56" s="23"/>
      <c r="L56" s="23"/>
    </row>
    <row r="57" spans="11:12" ht="12.75">
      <c r="K57" s="23"/>
      <c r="L57" s="23"/>
    </row>
    <row r="58" spans="11:12" ht="12.75">
      <c r="K58" s="23"/>
      <c r="L58" s="23"/>
    </row>
    <row r="59" spans="11:12" ht="12.75">
      <c r="K59" s="23"/>
      <c r="L59" s="23"/>
    </row>
    <row r="60" spans="11:12" ht="12.75">
      <c r="K60" s="23"/>
      <c r="L60" s="23"/>
    </row>
    <row r="61" spans="11:12" ht="12.75">
      <c r="K61" s="23"/>
      <c r="L61" s="23"/>
    </row>
    <row r="62" spans="11:12" ht="12.75">
      <c r="K62" s="23"/>
      <c r="L62" s="23"/>
    </row>
    <row r="63" spans="11:12" ht="12.75">
      <c r="K63" s="23"/>
      <c r="L63" s="23"/>
    </row>
    <row r="64" spans="11:12" ht="12.75">
      <c r="K64" s="23"/>
      <c r="L64" s="23"/>
    </row>
    <row r="65" spans="11:12" ht="12.75">
      <c r="K65" s="23"/>
      <c r="L65" s="23"/>
    </row>
    <row r="66" spans="11:12" ht="12.75">
      <c r="K66" s="23"/>
      <c r="L66" s="23"/>
    </row>
    <row r="67" spans="11:12" ht="12.75">
      <c r="K67" s="23"/>
      <c r="L67" s="23"/>
    </row>
    <row r="68" spans="11:12" ht="12.75">
      <c r="K68" s="23"/>
      <c r="L68" s="23"/>
    </row>
    <row r="69" spans="11:12" ht="12.75">
      <c r="K69" s="23"/>
      <c r="L69" s="23"/>
    </row>
    <row r="70" spans="11:12" ht="12.75">
      <c r="K70" s="23"/>
      <c r="L70" s="23"/>
    </row>
    <row r="71" spans="11:12" ht="12.75">
      <c r="K71" s="23"/>
      <c r="L71" s="23"/>
    </row>
    <row r="72" spans="11:12" ht="12.75">
      <c r="K72" s="23"/>
      <c r="L72" s="23"/>
    </row>
    <row r="73" spans="11:12" ht="12.75">
      <c r="K73" s="23"/>
      <c r="L73" s="23"/>
    </row>
    <row r="74" spans="11:12" ht="12.75">
      <c r="K74" s="23"/>
      <c r="L74" s="23"/>
    </row>
    <row r="75" spans="11:12" ht="12.75">
      <c r="K75" s="23"/>
      <c r="L75" s="23"/>
    </row>
    <row r="76" spans="11:12" ht="12.75">
      <c r="K76" s="23"/>
      <c r="L76" s="23"/>
    </row>
    <row r="77" spans="11:12" ht="12.75">
      <c r="K77" s="23"/>
      <c r="L77" s="23"/>
    </row>
    <row r="78" spans="11:12" ht="12.75">
      <c r="K78" s="23"/>
      <c r="L78" s="23"/>
    </row>
    <row r="79" spans="11:12" ht="12.75">
      <c r="K79" s="23"/>
      <c r="L79" s="23"/>
    </row>
    <row r="80" spans="11:12" ht="12.75">
      <c r="K80" s="23"/>
      <c r="L80" s="23"/>
    </row>
    <row r="81" spans="11:12" ht="12.75">
      <c r="K81" s="23"/>
      <c r="L81" s="23"/>
    </row>
  </sheetData>
  <sheetProtection/>
  <mergeCells count="2">
    <mergeCell ref="A3:I3"/>
    <mergeCell ref="A4:I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19921875" style="15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31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32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1" ht="63.75">
      <c r="A7" s="18">
        <v>1</v>
      </c>
      <c r="B7" s="19" t="s">
        <v>10</v>
      </c>
      <c r="C7" s="20">
        <f>69871+0+107</f>
        <v>69978</v>
      </c>
      <c r="D7" s="20">
        <f>157577+0+366</f>
        <v>157943</v>
      </c>
      <c r="E7" s="20">
        <f>238962+2+403</f>
        <v>239367</v>
      </c>
      <c r="F7" s="20">
        <f>409189+4+970</f>
        <v>410163</v>
      </c>
      <c r="G7" s="20">
        <f>2286+1+13</f>
        <v>2300</v>
      </c>
      <c r="H7" s="20">
        <f>365720+4+664</f>
        <v>366388</v>
      </c>
      <c r="I7" s="21">
        <f aca="true" t="shared" si="0" ref="I7:I22">C7+D7+E7+F7+G7</f>
        <v>879751</v>
      </c>
      <c r="J7" s="22"/>
      <c r="K7" s="23"/>
    </row>
    <row r="8" spans="1:11" ht="102">
      <c r="A8" s="18">
        <v>2</v>
      </c>
      <c r="B8" s="24" t="s">
        <v>11</v>
      </c>
      <c r="C8" s="20">
        <v>275</v>
      </c>
      <c r="D8" s="20">
        <v>448</v>
      </c>
      <c r="E8" s="20">
        <v>496</v>
      </c>
      <c r="F8" s="20">
        <v>997</v>
      </c>
      <c r="G8" s="20">
        <v>39</v>
      </c>
      <c r="H8" s="20">
        <v>907</v>
      </c>
      <c r="I8" s="21">
        <f t="shared" si="0"/>
        <v>2255</v>
      </c>
      <c r="J8" s="22"/>
      <c r="K8" s="23"/>
    </row>
    <row r="9" spans="1:11" ht="12.75">
      <c r="A9" s="18">
        <v>3</v>
      </c>
      <c r="B9" s="24" t="s">
        <v>12</v>
      </c>
      <c r="C9" s="20">
        <v>1161</v>
      </c>
      <c r="D9" s="20">
        <v>3589</v>
      </c>
      <c r="E9" s="20">
        <v>4531</v>
      </c>
      <c r="F9" s="20">
        <v>10180</v>
      </c>
      <c r="G9" s="20">
        <v>2305</v>
      </c>
      <c r="H9" s="20">
        <v>8601</v>
      </c>
      <c r="I9" s="21">
        <f t="shared" si="0"/>
        <v>21766</v>
      </c>
      <c r="J9" s="22"/>
      <c r="K9" s="23"/>
    </row>
    <row r="10" spans="1:11" ht="12.75">
      <c r="A10" s="18">
        <v>4</v>
      </c>
      <c r="B10" s="19" t="s">
        <v>13</v>
      </c>
      <c r="C10" s="20">
        <v>566</v>
      </c>
      <c r="D10" s="20">
        <v>2383</v>
      </c>
      <c r="E10" s="20">
        <v>3478</v>
      </c>
      <c r="F10" s="20">
        <v>15550</v>
      </c>
      <c r="G10" s="20">
        <v>7186</v>
      </c>
      <c r="H10" s="20">
        <v>13374</v>
      </c>
      <c r="I10" s="21">
        <f t="shared" si="0"/>
        <v>29163</v>
      </c>
      <c r="J10" s="22"/>
      <c r="K10" s="23"/>
    </row>
    <row r="11" spans="1:11" ht="38.25">
      <c r="A11" s="18">
        <v>5</v>
      </c>
      <c r="B11" s="19" t="s">
        <v>26</v>
      </c>
      <c r="C11" s="20">
        <v>178</v>
      </c>
      <c r="D11" s="20">
        <v>482</v>
      </c>
      <c r="E11" s="20">
        <v>426</v>
      </c>
      <c r="F11" s="20">
        <v>837</v>
      </c>
      <c r="G11" s="20">
        <v>4</v>
      </c>
      <c r="H11" s="20">
        <v>679</v>
      </c>
      <c r="I11" s="21">
        <f t="shared" si="0"/>
        <v>1927</v>
      </c>
      <c r="J11" s="22"/>
      <c r="K11" s="23"/>
    </row>
    <row r="12" spans="1:11" ht="76.5">
      <c r="A12" s="18">
        <v>6</v>
      </c>
      <c r="B12" s="24" t="s">
        <v>14</v>
      </c>
      <c r="C12" s="20">
        <v>49884</v>
      </c>
      <c r="D12" s="20">
        <v>105866</v>
      </c>
      <c r="E12" s="20">
        <v>157081</v>
      </c>
      <c r="F12" s="20">
        <v>230769</v>
      </c>
      <c r="G12" s="20">
        <v>2550</v>
      </c>
      <c r="H12" s="20">
        <v>218036</v>
      </c>
      <c r="I12" s="21">
        <f t="shared" si="0"/>
        <v>546150</v>
      </c>
      <c r="J12" s="22"/>
      <c r="K12" s="23"/>
    </row>
    <row r="13" spans="1:11" ht="38.25">
      <c r="A13" s="18">
        <v>7</v>
      </c>
      <c r="B13" s="24" t="s">
        <v>15</v>
      </c>
      <c r="C13" s="20">
        <v>68</v>
      </c>
      <c r="D13" s="20">
        <v>307</v>
      </c>
      <c r="E13" s="20">
        <v>207</v>
      </c>
      <c r="F13" s="20">
        <v>784</v>
      </c>
      <c r="G13" s="20">
        <v>515</v>
      </c>
      <c r="H13" s="20">
        <v>881</v>
      </c>
      <c r="I13" s="21">
        <f t="shared" si="0"/>
        <v>1881</v>
      </c>
      <c r="J13" s="22"/>
      <c r="K13" s="23"/>
    </row>
    <row r="14" spans="1:11" ht="76.5">
      <c r="A14" s="18" t="s">
        <v>16</v>
      </c>
      <c r="B14" s="19" t="s">
        <v>17</v>
      </c>
      <c r="C14" s="20">
        <v>245</v>
      </c>
      <c r="D14" s="20">
        <v>4391</v>
      </c>
      <c r="E14" s="20">
        <v>11808</v>
      </c>
      <c r="F14" s="20">
        <v>100003</v>
      </c>
      <c r="G14" s="20">
        <v>245097</v>
      </c>
      <c r="H14" s="20">
        <v>202456</v>
      </c>
      <c r="I14" s="21">
        <f t="shared" si="0"/>
        <v>361544</v>
      </c>
      <c r="J14" s="22"/>
      <c r="K14" s="23"/>
    </row>
    <row r="15" spans="1:11" ht="102">
      <c r="A15" s="18">
        <v>10</v>
      </c>
      <c r="B15" s="24" t="s">
        <v>18</v>
      </c>
      <c r="C15" s="20">
        <v>399</v>
      </c>
      <c r="D15" s="20">
        <v>1210</v>
      </c>
      <c r="E15" s="20">
        <v>884</v>
      </c>
      <c r="F15" s="20">
        <v>2909</v>
      </c>
      <c r="G15" s="20">
        <v>2011</v>
      </c>
      <c r="H15" s="20">
        <v>3519</v>
      </c>
      <c r="I15" s="21">
        <f t="shared" si="0"/>
        <v>7413</v>
      </c>
      <c r="J15" s="22"/>
      <c r="K15" s="23"/>
    </row>
    <row r="16" spans="1:11" ht="114.75">
      <c r="A16" s="18" t="s">
        <v>19</v>
      </c>
      <c r="B16" s="24" t="s">
        <v>20</v>
      </c>
      <c r="C16" s="20">
        <v>1</v>
      </c>
      <c r="D16" s="20">
        <v>23</v>
      </c>
      <c r="E16" s="20">
        <v>24</v>
      </c>
      <c r="F16" s="20">
        <v>20</v>
      </c>
      <c r="G16" s="20">
        <v>11</v>
      </c>
      <c r="H16" s="20">
        <v>39</v>
      </c>
      <c r="I16" s="21">
        <f t="shared" si="0"/>
        <v>79</v>
      </c>
      <c r="J16" s="22"/>
      <c r="K16" s="23"/>
    </row>
    <row r="17" spans="1:11" ht="25.5">
      <c r="A17" s="18">
        <v>13</v>
      </c>
      <c r="B17" s="19" t="s">
        <v>21</v>
      </c>
      <c r="C17" s="20">
        <v>2</v>
      </c>
      <c r="D17" s="20">
        <v>5</v>
      </c>
      <c r="E17" s="20">
        <v>11</v>
      </c>
      <c r="F17" s="20">
        <v>11</v>
      </c>
      <c r="G17" s="20">
        <v>81</v>
      </c>
      <c r="H17" s="20">
        <v>46</v>
      </c>
      <c r="I17" s="21">
        <f t="shared" si="0"/>
        <v>110</v>
      </c>
      <c r="J17" s="22"/>
      <c r="K17" s="23"/>
    </row>
    <row r="18" spans="1:11" ht="51">
      <c r="A18" s="18">
        <v>14</v>
      </c>
      <c r="B18" s="19" t="s">
        <v>22</v>
      </c>
      <c r="C18" s="20">
        <v>24</v>
      </c>
      <c r="D18" s="20">
        <v>153</v>
      </c>
      <c r="E18" s="20">
        <v>107</v>
      </c>
      <c r="F18" s="20">
        <v>523</v>
      </c>
      <c r="G18" s="20">
        <v>1805</v>
      </c>
      <c r="H18" s="20">
        <v>1504</v>
      </c>
      <c r="I18" s="21">
        <f t="shared" si="0"/>
        <v>2612</v>
      </c>
      <c r="J18" s="22"/>
      <c r="K18" s="23"/>
    </row>
    <row r="19" spans="1:11" ht="12.75">
      <c r="A19" s="18">
        <v>15</v>
      </c>
      <c r="B19" s="19" t="s">
        <v>23</v>
      </c>
      <c r="C19" s="20">
        <v>2150</v>
      </c>
      <c r="D19" s="20">
        <v>3479</v>
      </c>
      <c r="E19" s="20">
        <v>8074</v>
      </c>
      <c r="F19" s="20">
        <v>8222</v>
      </c>
      <c r="G19" s="20">
        <v>5098</v>
      </c>
      <c r="H19" s="20">
        <v>12376</v>
      </c>
      <c r="I19" s="21">
        <f t="shared" si="0"/>
        <v>27023</v>
      </c>
      <c r="J19" s="22"/>
      <c r="K19" s="23"/>
    </row>
    <row r="20" spans="1:11" ht="25.5">
      <c r="A20" s="18">
        <v>16</v>
      </c>
      <c r="B20" s="19" t="s">
        <v>24</v>
      </c>
      <c r="C20" s="20">
        <v>21</v>
      </c>
      <c r="D20" s="20">
        <v>322</v>
      </c>
      <c r="E20" s="20">
        <v>509</v>
      </c>
      <c r="F20" s="20">
        <v>959</v>
      </c>
      <c r="G20" s="20">
        <v>542</v>
      </c>
      <c r="H20" s="20">
        <v>1225</v>
      </c>
      <c r="I20" s="21">
        <f t="shared" si="0"/>
        <v>2353</v>
      </c>
      <c r="J20" s="22"/>
      <c r="K20" s="23"/>
    </row>
    <row r="21" spans="1:11" ht="12.75">
      <c r="A21" s="18">
        <v>17</v>
      </c>
      <c r="B21" s="19" t="s">
        <v>25</v>
      </c>
      <c r="C21" s="20">
        <v>775</v>
      </c>
      <c r="D21" s="20">
        <v>3610</v>
      </c>
      <c r="E21" s="20">
        <v>2217</v>
      </c>
      <c r="F21" s="20">
        <v>6142</v>
      </c>
      <c r="G21" s="20">
        <v>3556</v>
      </c>
      <c r="H21" s="20">
        <v>7298</v>
      </c>
      <c r="I21" s="21">
        <f t="shared" si="0"/>
        <v>16300</v>
      </c>
      <c r="J21" s="22"/>
      <c r="K21" s="23"/>
    </row>
    <row r="22" spans="1:11" ht="12.75">
      <c r="A22" s="25" t="s">
        <v>9</v>
      </c>
      <c r="B22" s="26"/>
      <c r="C22" s="27">
        <f aca="true" t="shared" si="1" ref="C22:H22">SUM(C7:C21)</f>
        <v>125727</v>
      </c>
      <c r="D22" s="27">
        <f t="shared" si="1"/>
        <v>284211</v>
      </c>
      <c r="E22" s="27">
        <f t="shared" si="1"/>
        <v>429220</v>
      </c>
      <c r="F22" s="27">
        <f t="shared" si="1"/>
        <v>788069</v>
      </c>
      <c r="G22" s="27">
        <f t="shared" si="1"/>
        <v>273100</v>
      </c>
      <c r="H22" s="27">
        <f t="shared" si="1"/>
        <v>837329</v>
      </c>
      <c r="I22" s="30">
        <f t="shared" si="0"/>
        <v>1900327</v>
      </c>
      <c r="J22" s="22"/>
      <c r="K22" s="23"/>
    </row>
    <row r="23" ht="12.75">
      <c r="K23" s="23"/>
    </row>
    <row r="24" spans="9:11" ht="12.75">
      <c r="I24" s="22"/>
      <c r="K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1" ht="12.75">
      <c r="C28" s="23"/>
      <c r="D28" s="23"/>
      <c r="E28" s="23"/>
      <c r="F28" s="23"/>
      <c r="G28" s="23"/>
      <c r="H28" s="23"/>
      <c r="I28" s="23"/>
      <c r="K28" s="23"/>
    </row>
    <row r="29" ht="12.75">
      <c r="K29" s="23"/>
    </row>
    <row r="30" spans="9:11" ht="12.75">
      <c r="I30" s="22"/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19921875" style="15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33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34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1" ht="63.75">
      <c r="A7" s="18">
        <v>1</v>
      </c>
      <c r="B7" s="19" t="s">
        <v>10</v>
      </c>
      <c r="C7" s="20">
        <f>70146+0+106</f>
        <v>70252</v>
      </c>
      <c r="D7" s="20">
        <f>157506+0+364</f>
        <v>157870</v>
      </c>
      <c r="E7" s="20">
        <f>239298+2+394</f>
        <v>239694</v>
      </c>
      <c r="F7" s="20">
        <f>410529+4+966</f>
        <v>411499</v>
      </c>
      <c r="G7" s="20">
        <f>2291+1+13</f>
        <v>2305</v>
      </c>
      <c r="H7" s="20">
        <f>366478+4+657</f>
        <v>367139</v>
      </c>
      <c r="I7" s="21">
        <f aca="true" t="shared" si="0" ref="I7:I22">C7+D7+E7+F7+G7</f>
        <v>881620</v>
      </c>
      <c r="J7" s="22"/>
      <c r="K7" s="23"/>
    </row>
    <row r="8" spans="1:11" ht="102">
      <c r="A8" s="18">
        <v>2</v>
      </c>
      <c r="B8" s="24" t="s">
        <v>11</v>
      </c>
      <c r="C8" s="20">
        <v>278</v>
      </c>
      <c r="D8" s="20">
        <v>448</v>
      </c>
      <c r="E8" s="20">
        <v>489</v>
      </c>
      <c r="F8" s="20">
        <v>1003</v>
      </c>
      <c r="G8" s="20">
        <v>38</v>
      </c>
      <c r="H8" s="20">
        <v>912</v>
      </c>
      <c r="I8" s="21">
        <f t="shared" si="0"/>
        <v>2256</v>
      </c>
      <c r="J8" s="22"/>
      <c r="K8" s="23"/>
    </row>
    <row r="9" spans="1:11" ht="12.75">
      <c r="A9" s="18">
        <v>3</v>
      </c>
      <c r="B9" s="24" t="s">
        <v>12</v>
      </c>
      <c r="C9" s="20">
        <v>1165</v>
      </c>
      <c r="D9" s="20">
        <v>3576</v>
      </c>
      <c r="E9" s="20">
        <v>4519</v>
      </c>
      <c r="F9" s="20">
        <v>10174</v>
      </c>
      <c r="G9" s="20">
        <v>2291</v>
      </c>
      <c r="H9" s="20">
        <v>8593</v>
      </c>
      <c r="I9" s="21">
        <f t="shared" si="0"/>
        <v>21725</v>
      </c>
      <c r="J9" s="22"/>
      <c r="K9" s="23"/>
    </row>
    <row r="10" spans="1:11" ht="12.75">
      <c r="A10" s="18">
        <v>4</v>
      </c>
      <c r="B10" s="19" t="s">
        <v>13</v>
      </c>
      <c r="C10" s="20">
        <v>598</v>
      </c>
      <c r="D10" s="20">
        <v>2522</v>
      </c>
      <c r="E10" s="20">
        <v>3553</v>
      </c>
      <c r="F10" s="20">
        <v>15802</v>
      </c>
      <c r="G10" s="20">
        <v>7170</v>
      </c>
      <c r="H10" s="20">
        <v>13568</v>
      </c>
      <c r="I10" s="21">
        <f t="shared" si="0"/>
        <v>29645</v>
      </c>
      <c r="J10" s="22"/>
      <c r="K10" s="23"/>
    </row>
    <row r="11" spans="1:11" ht="38.25">
      <c r="A11" s="18">
        <v>5</v>
      </c>
      <c r="B11" s="19" t="s">
        <v>26</v>
      </c>
      <c r="C11" s="20">
        <v>185</v>
      </c>
      <c r="D11" s="20">
        <v>482</v>
      </c>
      <c r="E11" s="20">
        <v>430</v>
      </c>
      <c r="F11" s="20">
        <v>842</v>
      </c>
      <c r="G11" s="20">
        <v>4</v>
      </c>
      <c r="H11" s="20">
        <v>682</v>
      </c>
      <c r="I11" s="21">
        <f t="shared" si="0"/>
        <v>1943</v>
      </c>
      <c r="J11" s="22"/>
      <c r="K11" s="23"/>
    </row>
    <row r="12" spans="1:11" ht="76.5">
      <c r="A12" s="18">
        <v>6</v>
      </c>
      <c r="B12" s="24" t="s">
        <v>14</v>
      </c>
      <c r="C12" s="20">
        <v>49628</v>
      </c>
      <c r="D12" s="20">
        <v>105210</v>
      </c>
      <c r="E12" s="20">
        <v>157087</v>
      </c>
      <c r="F12" s="20">
        <v>230761</v>
      </c>
      <c r="G12" s="20">
        <v>2587</v>
      </c>
      <c r="H12" s="20">
        <v>217918</v>
      </c>
      <c r="I12" s="21">
        <f t="shared" si="0"/>
        <v>545273</v>
      </c>
      <c r="J12" s="22"/>
      <c r="K12" s="23"/>
    </row>
    <row r="13" spans="1:11" ht="38.25">
      <c r="A13" s="18">
        <v>7</v>
      </c>
      <c r="B13" s="24" t="s">
        <v>15</v>
      </c>
      <c r="C13" s="20">
        <v>70</v>
      </c>
      <c r="D13" s="20">
        <v>306</v>
      </c>
      <c r="E13" s="20">
        <v>218</v>
      </c>
      <c r="F13" s="20">
        <v>795</v>
      </c>
      <c r="G13" s="20">
        <v>519</v>
      </c>
      <c r="H13" s="20">
        <v>894</v>
      </c>
      <c r="I13" s="21">
        <f t="shared" si="0"/>
        <v>1908</v>
      </c>
      <c r="J13" s="22"/>
      <c r="K13" s="23"/>
    </row>
    <row r="14" spans="1:11" ht="76.5">
      <c r="A14" s="18" t="s">
        <v>16</v>
      </c>
      <c r="B14" s="19" t="s">
        <v>17</v>
      </c>
      <c r="C14" s="20">
        <v>243</v>
      </c>
      <c r="D14" s="20">
        <v>4389</v>
      </c>
      <c r="E14" s="20">
        <v>11753</v>
      </c>
      <c r="F14" s="20">
        <v>100011</v>
      </c>
      <c r="G14" s="20">
        <v>246702</v>
      </c>
      <c r="H14" s="20">
        <v>203372</v>
      </c>
      <c r="I14" s="21">
        <f t="shared" si="0"/>
        <v>363098</v>
      </c>
      <c r="J14" s="22"/>
      <c r="K14" s="23"/>
    </row>
    <row r="15" spans="1:11" ht="102">
      <c r="A15" s="18">
        <v>10</v>
      </c>
      <c r="B15" s="24" t="s">
        <v>18</v>
      </c>
      <c r="C15" s="20">
        <v>390</v>
      </c>
      <c r="D15" s="20">
        <v>1220</v>
      </c>
      <c r="E15" s="20">
        <v>879</v>
      </c>
      <c r="F15" s="20">
        <v>2933</v>
      </c>
      <c r="G15" s="20">
        <v>2026</v>
      </c>
      <c r="H15" s="20">
        <v>3538</v>
      </c>
      <c r="I15" s="21">
        <f t="shared" si="0"/>
        <v>7448</v>
      </c>
      <c r="J15" s="22"/>
      <c r="K15" s="23"/>
    </row>
    <row r="16" spans="1:11" ht="114.75">
      <c r="A16" s="18" t="s">
        <v>19</v>
      </c>
      <c r="B16" s="24" t="s">
        <v>20</v>
      </c>
      <c r="C16" s="20">
        <v>1</v>
      </c>
      <c r="D16" s="20">
        <v>23</v>
      </c>
      <c r="E16" s="20">
        <v>39</v>
      </c>
      <c r="F16" s="20">
        <v>20</v>
      </c>
      <c r="G16" s="20">
        <v>12</v>
      </c>
      <c r="H16" s="20">
        <v>44</v>
      </c>
      <c r="I16" s="21">
        <f t="shared" si="0"/>
        <v>95</v>
      </c>
      <c r="J16" s="22"/>
      <c r="K16" s="23"/>
    </row>
    <row r="17" spans="1:11" ht="25.5">
      <c r="A17" s="18">
        <v>13</v>
      </c>
      <c r="B17" s="19" t="s">
        <v>21</v>
      </c>
      <c r="C17" s="20">
        <v>2</v>
      </c>
      <c r="D17" s="20">
        <v>5</v>
      </c>
      <c r="E17" s="20">
        <v>11</v>
      </c>
      <c r="F17" s="20">
        <v>11</v>
      </c>
      <c r="G17" s="20">
        <v>81</v>
      </c>
      <c r="H17" s="20">
        <v>46</v>
      </c>
      <c r="I17" s="21">
        <f t="shared" si="0"/>
        <v>110</v>
      </c>
      <c r="J17" s="22"/>
      <c r="K17" s="23"/>
    </row>
    <row r="18" spans="1:11" ht="51">
      <c r="A18" s="18">
        <v>14</v>
      </c>
      <c r="B18" s="19" t="s">
        <v>22</v>
      </c>
      <c r="C18" s="20">
        <v>24</v>
      </c>
      <c r="D18" s="20">
        <v>150</v>
      </c>
      <c r="E18" s="20">
        <v>108</v>
      </c>
      <c r="F18" s="20">
        <v>521</v>
      </c>
      <c r="G18" s="20">
        <v>1790</v>
      </c>
      <c r="H18" s="20">
        <v>1496</v>
      </c>
      <c r="I18" s="21">
        <f t="shared" si="0"/>
        <v>2593</v>
      </c>
      <c r="J18" s="22"/>
      <c r="K18" s="23"/>
    </row>
    <row r="19" spans="1:11" ht="12.75">
      <c r="A19" s="18">
        <v>15</v>
      </c>
      <c r="B19" s="19" t="s">
        <v>23</v>
      </c>
      <c r="C19" s="20">
        <v>2181</v>
      </c>
      <c r="D19" s="20">
        <v>3552</v>
      </c>
      <c r="E19" s="20">
        <v>8265</v>
      </c>
      <c r="F19" s="20">
        <v>8512</v>
      </c>
      <c r="G19" s="20">
        <v>5289</v>
      </c>
      <c r="H19" s="20">
        <v>12756</v>
      </c>
      <c r="I19" s="21">
        <f t="shared" si="0"/>
        <v>27799</v>
      </c>
      <c r="J19" s="22"/>
      <c r="K19" s="23"/>
    </row>
    <row r="20" spans="1:11" ht="25.5">
      <c r="A20" s="18">
        <v>16</v>
      </c>
      <c r="B20" s="19" t="s">
        <v>24</v>
      </c>
      <c r="C20" s="20">
        <v>21</v>
      </c>
      <c r="D20" s="20">
        <v>317</v>
      </c>
      <c r="E20" s="20">
        <v>506</v>
      </c>
      <c r="F20" s="20">
        <v>954</v>
      </c>
      <c r="G20" s="20">
        <v>538</v>
      </c>
      <c r="H20" s="20">
        <v>1213</v>
      </c>
      <c r="I20" s="21">
        <f t="shared" si="0"/>
        <v>2336</v>
      </c>
      <c r="J20" s="22"/>
      <c r="K20" s="23"/>
    </row>
    <row r="21" spans="1:11" ht="12.75">
      <c r="A21" s="18">
        <v>17</v>
      </c>
      <c r="B21" s="19" t="s">
        <v>25</v>
      </c>
      <c r="C21" s="20">
        <v>773</v>
      </c>
      <c r="D21" s="20">
        <v>3572</v>
      </c>
      <c r="E21" s="20">
        <v>2196</v>
      </c>
      <c r="F21" s="20">
        <v>6127</v>
      </c>
      <c r="G21" s="20">
        <v>3576</v>
      </c>
      <c r="H21" s="20">
        <v>7290</v>
      </c>
      <c r="I21" s="21">
        <f t="shared" si="0"/>
        <v>16244</v>
      </c>
      <c r="J21" s="22"/>
      <c r="K21" s="23"/>
    </row>
    <row r="22" spans="1:11" ht="12.75">
      <c r="A22" s="25" t="s">
        <v>9</v>
      </c>
      <c r="B22" s="26"/>
      <c r="C22" s="27">
        <f aca="true" t="shared" si="1" ref="C22:H22">SUM(C7:C21)</f>
        <v>125811</v>
      </c>
      <c r="D22" s="27">
        <f t="shared" si="1"/>
        <v>283642</v>
      </c>
      <c r="E22" s="27">
        <f t="shared" si="1"/>
        <v>429747</v>
      </c>
      <c r="F22" s="27">
        <f t="shared" si="1"/>
        <v>789965</v>
      </c>
      <c r="G22" s="27">
        <f t="shared" si="1"/>
        <v>274928</v>
      </c>
      <c r="H22" s="27">
        <f t="shared" si="1"/>
        <v>839461</v>
      </c>
      <c r="I22" s="30">
        <f t="shared" si="0"/>
        <v>1904093</v>
      </c>
      <c r="J22" s="22"/>
      <c r="K22" s="23"/>
    </row>
    <row r="23" ht="12.75">
      <c r="K23" s="23"/>
    </row>
    <row r="24" spans="9:11" ht="12.75">
      <c r="I24" s="22"/>
      <c r="K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1" ht="12.75">
      <c r="C28" s="23"/>
      <c r="D28" s="23"/>
      <c r="E28" s="23"/>
      <c r="F28" s="23"/>
      <c r="G28" s="23"/>
      <c r="H28" s="23"/>
      <c r="I28" s="23"/>
      <c r="K28" s="23"/>
    </row>
    <row r="29" ht="12.75">
      <c r="K29" s="23"/>
    </row>
    <row r="30" spans="9:11" ht="12.75">
      <c r="I30" s="22"/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69921875" style="15" bestFit="1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36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35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1" ht="63.75">
      <c r="A7" s="18">
        <v>1</v>
      </c>
      <c r="B7" s="19" t="s">
        <v>10</v>
      </c>
      <c r="C7" s="20">
        <f>70293+0+101</f>
        <v>70394</v>
      </c>
      <c r="D7" s="20">
        <f>157534+0+356</f>
        <v>157890</v>
      </c>
      <c r="E7" s="20">
        <f>240039+2+392</f>
        <v>240433</v>
      </c>
      <c r="F7" s="20">
        <f>412332+3+961</f>
        <v>413296</v>
      </c>
      <c r="G7" s="20">
        <f>2293+1+13</f>
        <v>2307</v>
      </c>
      <c r="H7" s="20">
        <f>367788+4+652</f>
        <v>368444</v>
      </c>
      <c r="I7" s="21">
        <f aca="true" t="shared" si="0" ref="I7:I22">C7+D7+E7+F7+G7</f>
        <v>884320</v>
      </c>
      <c r="J7" s="22"/>
      <c r="K7" s="23"/>
    </row>
    <row r="8" spans="1:11" ht="102">
      <c r="A8" s="18">
        <v>2</v>
      </c>
      <c r="B8" s="24" t="s">
        <v>11</v>
      </c>
      <c r="C8" s="20">
        <v>279</v>
      </c>
      <c r="D8" s="20">
        <v>444</v>
      </c>
      <c r="E8" s="20">
        <v>481</v>
      </c>
      <c r="F8" s="20">
        <v>1007</v>
      </c>
      <c r="G8" s="20">
        <v>38</v>
      </c>
      <c r="H8" s="20">
        <v>907</v>
      </c>
      <c r="I8" s="21">
        <f t="shared" si="0"/>
        <v>2249</v>
      </c>
      <c r="J8" s="22"/>
      <c r="K8" s="23"/>
    </row>
    <row r="9" spans="1:11" ht="12.75">
      <c r="A9" s="18">
        <v>3</v>
      </c>
      <c r="B9" s="24" t="s">
        <v>12</v>
      </c>
      <c r="C9" s="20">
        <v>1153</v>
      </c>
      <c r="D9" s="20">
        <v>3552</v>
      </c>
      <c r="E9" s="20">
        <v>4530</v>
      </c>
      <c r="F9" s="20">
        <v>10151</v>
      </c>
      <c r="G9" s="20">
        <v>2290</v>
      </c>
      <c r="H9" s="20">
        <v>8565</v>
      </c>
      <c r="I9" s="21">
        <f t="shared" si="0"/>
        <v>21676</v>
      </c>
      <c r="J9" s="22"/>
      <c r="K9" s="23"/>
    </row>
    <row r="10" spans="1:11" ht="12.75">
      <c r="A10" s="18">
        <v>4</v>
      </c>
      <c r="B10" s="19" t="s">
        <v>13</v>
      </c>
      <c r="C10" s="20">
        <v>635</v>
      </c>
      <c r="D10" s="20">
        <v>2572</v>
      </c>
      <c r="E10" s="20">
        <v>3640</v>
      </c>
      <c r="F10" s="20">
        <v>15948</v>
      </c>
      <c r="G10" s="20">
        <v>7059</v>
      </c>
      <c r="H10" s="20">
        <v>13646</v>
      </c>
      <c r="I10" s="21">
        <f t="shared" si="0"/>
        <v>29854</v>
      </c>
      <c r="J10" s="22"/>
      <c r="K10" s="23"/>
    </row>
    <row r="11" spans="1:11" ht="38.25">
      <c r="A11" s="18">
        <v>5</v>
      </c>
      <c r="B11" s="19" t="s">
        <v>26</v>
      </c>
      <c r="C11" s="20">
        <v>183</v>
      </c>
      <c r="D11" s="20">
        <v>481</v>
      </c>
      <c r="E11" s="20">
        <v>435</v>
      </c>
      <c r="F11" s="20">
        <v>846</v>
      </c>
      <c r="G11" s="20">
        <v>4</v>
      </c>
      <c r="H11" s="20">
        <v>688</v>
      </c>
      <c r="I11" s="21">
        <f t="shared" si="0"/>
        <v>1949</v>
      </c>
      <c r="J11" s="22"/>
      <c r="K11" s="23"/>
    </row>
    <row r="12" spans="1:11" ht="76.5">
      <c r="A12" s="18">
        <v>6</v>
      </c>
      <c r="B12" s="24" t="s">
        <v>14</v>
      </c>
      <c r="C12" s="20">
        <v>49195</v>
      </c>
      <c r="D12" s="20">
        <v>104418</v>
      </c>
      <c r="E12" s="20">
        <v>155957</v>
      </c>
      <c r="F12" s="20">
        <v>229248</v>
      </c>
      <c r="G12" s="20">
        <v>2566</v>
      </c>
      <c r="H12" s="20">
        <v>216489</v>
      </c>
      <c r="I12" s="21">
        <f t="shared" si="0"/>
        <v>541384</v>
      </c>
      <c r="J12" s="22"/>
      <c r="K12" s="23"/>
    </row>
    <row r="13" spans="1:11" ht="38.25">
      <c r="A13" s="18">
        <v>7</v>
      </c>
      <c r="B13" s="24" t="s">
        <v>15</v>
      </c>
      <c r="C13" s="20">
        <v>73</v>
      </c>
      <c r="D13" s="20">
        <v>295</v>
      </c>
      <c r="E13" s="20">
        <v>241</v>
      </c>
      <c r="F13" s="20">
        <v>799</v>
      </c>
      <c r="G13" s="20">
        <v>516</v>
      </c>
      <c r="H13" s="20">
        <v>902</v>
      </c>
      <c r="I13" s="21">
        <f t="shared" si="0"/>
        <v>1924</v>
      </c>
      <c r="J13" s="22"/>
      <c r="K13" s="23"/>
    </row>
    <row r="14" spans="1:11" ht="76.5">
      <c r="A14" s="18" t="s">
        <v>16</v>
      </c>
      <c r="B14" s="19" t="s">
        <v>17</v>
      </c>
      <c r="C14" s="20">
        <v>242</v>
      </c>
      <c r="D14" s="20">
        <v>4352</v>
      </c>
      <c r="E14" s="20">
        <v>11702</v>
      </c>
      <c r="F14" s="20">
        <v>99641</v>
      </c>
      <c r="G14" s="20">
        <v>243884</v>
      </c>
      <c r="H14" s="21">
        <v>201522</v>
      </c>
      <c r="I14" s="21">
        <f t="shared" si="0"/>
        <v>359821</v>
      </c>
      <c r="J14" s="22"/>
      <c r="K14" s="23"/>
    </row>
    <row r="15" spans="1:11" ht="102">
      <c r="A15" s="18">
        <v>10</v>
      </c>
      <c r="B15" s="24" t="s">
        <v>18</v>
      </c>
      <c r="C15" s="20">
        <v>384</v>
      </c>
      <c r="D15" s="20">
        <v>1211</v>
      </c>
      <c r="E15" s="20">
        <v>863</v>
      </c>
      <c r="F15" s="20">
        <v>2909</v>
      </c>
      <c r="G15" s="20">
        <v>1996</v>
      </c>
      <c r="H15" s="21">
        <v>3494</v>
      </c>
      <c r="I15" s="21">
        <f t="shared" si="0"/>
        <v>7363</v>
      </c>
      <c r="J15" s="22"/>
      <c r="K15" s="23"/>
    </row>
    <row r="16" spans="1:11" ht="114.75">
      <c r="A16" s="18" t="s">
        <v>19</v>
      </c>
      <c r="B16" s="24" t="s">
        <v>20</v>
      </c>
      <c r="C16" s="20">
        <v>1</v>
      </c>
      <c r="D16" s="20">
        <v>23</v>
      </c>
      <c r="E16" s="20">
        <v>44</v>
      </c>
      <c r="F16" s="20">
        <v>20</v>
      </c>
      <c r="G16" s="20">
        <v>12</v>
      </c>
      <c r="H16" s="20">
        <v>44</v>
      </c>
      <c r="I16" s="21">
        <f t="shared" si="0"/>
        <v>100</v>
      </c>
      <c r="J16" s="22"/>
      <c r="K16" s="23"/>
    </row>
    <row r="17" spans="1:11" ht="25.5">
      <c r="A17" s="18">
        <v>13</v>
      </c>
      <c r="B17" s="19" t="s">
        <v>21</v>
      </c>
      <c r="C17" s="20">
        <v>2</v>
      </c>
      <c r="D17" s="20">
        <v>5</v>
      </c>
      <c r="E17" s="20">
        <v>10</v>
      </c>
      <c r="F17" s="20">
        <v>12</v>
      </c>
      <c r="G17" s="20">
        <v>81</v>
      </c>
      <c r="H17" s="20">
        <v>46</v>
      </c>
      <c r="I17" s="21">
        <f t="shared" si="0"/>
        <v>110</v>
      </c>
      <c r="J17" s="22"/>
      <c r="K17" s="23"/>
    </row>
    <row r="18" spans="1:11" ht="51">
      <c r="A18" s="18">
        <v>14</v>
      </c>
      <c r="B18" s="19" t="s">
        <v>22</v>
      </c>
      <c r="C18" s="20">
        <v>24</v>
      </c>
      <c r="D18" s="20">
        <v>150</v>
      </c>
      <c r="E18" s="20">
        <v>110</v>
      </c>
      <c r="F18" s="20">
        <v>515</v>
      </c>
      <c r="G18" s="20">
        <v>1723</v>
      </c>
      <c r="H18" s="20">
        <v>1454</v>
      </c>
      <c r="I18" s="21">
        <f t="shared" si="0"/>
        <v>2522</v>
      </c>
      <c r="J18" s="22"/>
      <c r="K18" s="23"/>
    </row>
    <row r="19" spans="1:11" ht="12.75">
      <c r="A19" s="18">
        <v>15</v>
      </c>
      <c r="B19" s="19" t="s">
        <v>23</v>
      </c>
      <c r="C19" s="20">
        <v>2240</v>
      </c>
      <c r="D19" s="20">
        <v>3621</v>
      </c>
      <c r="E19" s="20">
        <v>8406</v>
      </c>
      <c r="F19" s="20">
        <v>8706</v>
      </c>
      <c r="G19" s="20">
        <v>5324</v>
      </c>
      <c r="H19" s="20">
        <v>12942</v>
      </c>
      <c r="I19" s="21">
        <f t="shared" si="0"/>
        <v>28297</v>
      </c>
      <c r="J19" s="22"/>
      <c r="K19" s="23"/>
    </row>
    <row r="20" spans="1:11" ht="25.5">
      <c r="A20" s="18">
        <v>16</v>
      </c>
      <c r="B20" s="19" t="s">
        <v>24</v>
      </c>
      <c r="C20" s="20">
        <v>21</v>
      </c>
      <c r="D20" s="20">
        <v>313</v>
      </c>
      <c r="E20" s="20">
        <v>504</v>
      </c>
      <c r="F20" s="20">
        <v>954</v>
      </c>
      <c r="G20" s="20">
        <v>529</v>
      </c>
      <c r="H20" s="20">
        <v>1206</v>
      </c>
      <c r="I20" s="21">
        <f t="shared" si="0"/>
        <v>2321</v>
      </c>
      <c r="J20" s="22"/>
      <c r="K20" s="23"/>
    </row>
    <row r="21" spans="1:11" ht="12.75">
      <c r="A21" s="18">
        <v>17</v>
      </c>
      <c r="B21" s="19" t="s">
        <v>25</v>
      </c>
      <c r="C21" s="20">
        <v>764</v>
      </c>
      <c r="D21" s="20">
        <v>3574</v>
      </c>
      <c r="E21" s="20">
        <v>2179</v>
      </c>
      <c r="F21" s="20">
        <v>6134</v>
      </c>
      <c r="G21" s="20">
        <v>3547</v>
      </c>
      <c r="H21" s="20">
        <v>7263</v>
      </c>
      <c r="I21" s="21">
        <f t="shared" si="0"/>
        <v>16198</v>
      </c>
      <c r="J21" s="22"/>
      <c r="K21" s="23"/>
    </row>
    <row r="22" spans="1:11" ht="12.75">
      <c r="A22" s="25" t="s">
        <v>9</v>
      </c>
      <c r="B22" s="26"/>
      <c r="C22" s="27">
        <f aca="true" t="shared" si="1" ref="C22:H22">SUM(C7:C21)</f>
        <v>125590</v>
      </c>
      <c r="D22" s="27">
        <f t="shared" si="1"/>
        <v>282901</v>
      </c>
      <c r="E22" s="27">
        <f t="shared" si="1"/>
        <v>429535</v>
      </c>
      <c r="F22" s="27">
        <f t="shared" si="1"/>
        <v>790186</v>
      </c>
      <c r="G22" s="27">
        <f t="shared" si="1"/>
        <v>271876</v>
      </c>
      <c r="H22" s="27">
        <f t="shared" si="1"/>
        <v>837612</v>
      </c>
      <c r="I22" s="30">
        <f t="shared" si="0"/>
        <v>1900088</v>
      </c>
      <c r="J22" s="22"/>
      <c r="K22" s="23"/>
    </row>
    <row r="23" ht="12.75">
      <c r="K23" s="23"/>
    </row>
    <row r="24" spans="9:11" ht="12.75">
      <c r="I24" s="22"/>
      <c r="K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1" ht="12.75">
      <c r="C28" s="23"/>
      <c r="D28" s="23"/>
      <c r="E28" s="23"/>
      <c r="F28" s="23"/>
      <c r="G28" s="23"/>
      <c r="H28" s="23"/>
      <c r="I28" s="23"/>
      <c r="K28" s="23"/>
    </row>
    <row r="29" ht="12.75">
      <c r="K29" s="23"/>
    </row>
    <row r="30" spans="9:11" ht="12.75">
      <c r="I30" s="22"/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69921875" style="15" bestFit="1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37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38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1" ht="63.75">
      <c r="A7" s="18">
        <v>1</v>
      </c>
      <c r="B7" s="19" t="s">
        <v>10</v>
      </c>
      <c r="C7" s="20">
        <f>70562+0+103</f>
        <v>70665</v>
      </c>
      <c r="D7" s="20">
        <f>157675+0+356</f>
        <v>158031</v>
      </c>
      <c r="E7" s="20">
        <f>240816+2+392</f>
        <v>241210</v>
      </c>
      <c r="F7" s="20">
        <f>414660+3+963</f>
        <v>415626</v>
      </c>
      <c r="G7" s="20">
        <f>2483+1+13</f>
        <v>2497</v>
      </c>
      <c r="H7" s="20">
        <f>369403+4+651</f>
        <v>370058</v>
      </c>
      <c r="I7" s="21">
        <f aca="true" t="shared" si="0" ref="I7:I22">C7+D7+E7+F7+G7</f>
        <v>888029</v>
      </c>
      <c r="J7" s="22"/>
      <c r="K7" s="23"/>
    </row>
    <row r="8" spans="1:11" ht="102">
      <c r="A8" s="18">
        <v>2</v>
      </c>
      <c r="B8" s="24" t="s">
        <v>11</v>
      </c>
      <c r="C8" s="20">
        <v>272</v>
      </c>
      <c r="D8" s="20">
        <v>444</v>
      </c>
      <c r="E8" s="20">
        <v>468</v>
      </c>
      <c r="F8" s="20">
        <v>1005</v>
      </c>
      <c r="G8" s="20">
        <v>39</v>
      </c>
      <c r="H8" s="20">
        <v>898</v>
      </c>
      <c r="I8" s="21">
        <f t="shared" si="0"/>
        <v>2228</v>
      </c>
      <c r="J8" s="22"/>
      <c r="K8" s="23"/>
    </row>
    <row r="9" spans="1:11" ht="12.75">
      <c r="A9" s="18">
        <v>3</v>
      </c>
      <c r="B9" s="24" t="s">
        <v>12</v>
      </c>
      <c r="C9" s="20">
        <v>1153</v>
      </c>
      <c r="D9" s="20">
        <v>3548</v>
      </c>
      <c r="E9" s="20">
        <v>4543</v>
      </c>
      <c r="F9" s="20">
        <v>10172</v>
      </c>
      <c r="G9" s="20">
        <v>2291</v>
      </c>
      <c r="H9" s="20">
        <v>8593</v>
      </c>
      <c r="I9" s="21">
        <f t="shared" si="0"/>
        <v>21707</v>
      </c>
      <c r="J9" s="22"/>
      <c r="K9" s="23"/>
    </row>
    <row r="10" spans="1:11" ht="12.75">
      <c r="A10" s="18">
        <v>4</v>
      </c>
      <c r="B10" s="19" t="s">
        <v>13</v>
      </c>
      <c r="C10" s="20">
        <v>647</v>
      </c>
      <c r="D10" s="20">
        <v>2619</v>
      </c>
      <c r="E10" s="20">
        <v>3666</v>
      </c>
      <c r="F10" s="20">
        <v>16060</v>
      </c>
      <c r="G10" s="20">
        <v>7054</v>
      </c>
      <c r="H10" s="20">
        <v>13733</v>
      </c>
      <c r="I10" s="21">
        <f t="shared" si="0"/>
        <v>30046</v>
      </c>
      <c r="J10" s="22"/>
      <c r="K10" s="23"/>
    </row>
    <row r="11" spans="1:11" ht="38.25">
      <c r="A11" s="18">
        <v>5</v>
      </c>
      <c r="B11" s="19" t="s">
        <v>26</v>
      </c>
      <c r="C11" s="20">
        <v>181</v>
      </c>
      <c r="D11" s="20">
        <v>479</v>
      </c>
      <c r="E11" s="20">
        <v>433</v>
      </c>
      <c r="F11" s="20">
        <v>848</v>
      </c>
      <c r="G11" s="20">
        <v>4</v>
      </c>
      <c r="H11" s="20">
        <v>687</v>
      </c>
      <c r="I11" s="21">
        <f t="shared" si="0"/>
        <v>1945</v>
      </c>
      <c r="J11" s="22"/>
      <c r="K11" s="23"/>
    </row>
    <row r="12" spans="1:11" ht="76.5">
      <c r="A12" s="18">
        <v>6</v>
      </c>
      <c r="B12" s="24" t="s">
        <v>14</v>
      </c>
      <c r="C12" s="20">
        <v>48508</v>
      </c>
      <c r="D12" s="20">
        <v>103212</v>
      </c>
      <c r="E12" s="20">
        <v>153650</v>
      </c>
      <c r="F12" s="20">
        <v>227305</v>
      </c>
      <c r="G12" s="20">
        <v>2545</v>
      </c>
      <c r="H12" s="20">
        <v>214265</v>
      </c>
      <c r="I12" s="21">
        <f t="shared" si="0"/>
        <v>535220</v>
      </c>
      <c r="J12" s="22"/>
      <c r="K12" s="23"/>
    </row>
    <row r="13" spans="1:11" ht="38.25">
      <c r="A13" s="18">
        <v>7</v>
      </c>
      <c r="B13" s="24" t="s">
        <v>15</v>
      </c>
      <c r="C13" s="20">
        <v>70</v>
      </c>
      <c r="D13" s="20">
        <v>299</v>
      </c>
      <c r="E13" s="20">
        <v>239</v>
      </c>
      <c r="F13" s="20">
        <v>793</v>
      </c>
      <c r="G13" s="20">
        <v>512</v>
      </c>
      <c r="H13" s="20">
        <v>906</v>
      </c>
      <c r="I13" s="21">
        <f t="shared" si="0"/>
        <v>1913</v>
      </c>
      <c r="J13" s="22"/>
      <c r="K13" s="23"/>
    </row>
    <row r="14" spans="1:11" ht="76.5">
      <c r="A14" s="18" t="s">
        <v>16</v>
      </c>
      <c r="B14" s="19" t="s">
        <v>17</v>
      </c>
      <c r="C14" s="20">
        <v>239</v>
      </c>
      <c r="D14" s="20">
        <v>4315</v>
      </c>
      <c r="E14" s="20">
        <v>11704</v>
      </c>
      <c r="F14" s="20">
        <v>99965</v>
      </c>
      <c r="G14" s="20">
        <v>245141</v>
      </c>
      <c r="H14" s="21">
        <v>202390</v>
      </c>
      <c r="I14" s="21">
        <f t="shared" si="0"/>
        <v>361364</v>
      </c>
      <c r="J14" s="22"/>
      <c r="K14" s="23"/>
    </row>
    <row r="15" spans="1:11" ht="102">
      <c r="A15" s="18">
        <v>10</v>
      </c>
      <c r="B15" s="24" t="s">
        <v>18</v>
      </c>
      <c r="C15" s="20">
        <v>357</v>
      </c>
      <c r="D15" s="20">
        <v>1119</v>
      </c>
      <c r="E15" s="20">
        <v>814</v>
      </c>
      <c r="F15" s="20">
        <v>2710</v>
      </c>
      <c r="G15" s="20">
        <v>1815</v>
      </c>
      <c r="H15" s="21">
        <v>3223</v>
      </c>
      <c r="I15" s="21">
        <f t="shared" si="0"/>
        <v>6815</v>
      </c>
      <c r="J15" s="22"/>
      <c r="K15" s="23"/>
    </row>
    <row r="16" spans="1:11" ht="114.75">
      <c r="A16" s="18" t="s">
        <v>19</v>
      </c>
      <c r="B16" s="24" t="s">
        <v>20</v>
      </c>
      <c r="C16" s="20">
        <v>1</v>
      </c>
      <c r="D16" s="20">
        <v>22</v>
      </c>
      <c r="E16" s="20">
        <v>45</v>
      </c>
      <c r="F16" s="20">
        <v>20</v>
      </c>
      <c r="G16" s="20">
        <v>12</v>
      </c>
      <c r="H16" s="20">
        <v>45</v>
      </c>
      <c r="I16" s="21">
        <f t="shared" si="0"/>
        <v>100</v>
      </c>
      <c r="J16" s="22"/>
      <c r="K16" s="23"/>
    </row>
    <row r="17" spans="1:11" ht="25.5">
      <c r="A17" s="18">
        <v>13</v>
      </c>
      <c r="B17" s="19" t="s">
        <v>21</v>
      </c>
      <c r="C17" s="20">
        <v>3</v>
      </c>
      <c r="D17" s="20">
        <v>5</v>
      </c>
      <c r="E17" s="20">
        <v>11</v>
      </c>
      <c r="F17" s="20">
        <v>11</v>
      </c>
      <c r="G17" s="20">
        <v>81</v>
      </c>
      <c r="H17" s="20">
        <v>47</v>
      </c>
      <c r="I17" s="21">
        <f t="shared" si="0"/>
        <v>111</v>
      </c>
      <c r="J17" s="22"/>
      <c r="K17" s="23"/>
    </row>
    <row r="18" spans="1:11" ht="51">
      <c r="A18" s="18">
        <v>14</v>
      </c>
      <c r="B18" s="19" t="s">
        <v>22</v>
      </c>
      <c r="C18" s="20">
        <v>23</v>
      </c>
      <c r="D18" s="20">
        <v>150</v>
      </c>
      <c r="E18" s="20">
        <v>110</v>
      </c>
      <c r="F18" s="20">
        <v>515</v>
      </c>
      <c r="G18" s="20">
        <v>1716</v>
      </c>
      <c r="H18" s="20">
        <v>1455</v>
      </c>
      <c r="I18" s="21">
        <f t="shared" si="0"/>
        <v>2514</v>
      </c>
      <c r="J18" s="22"/>
      <c r="K18" s="23"/>
    </row>
    <row r="19" spans="1:11" ht="12.75">
      <c r="A19" s="18">
        <v>15</v>
      </c>
      <c r="B19" s="19" t="s">
        <v>23</v>
      </c>
      <c r="C19" s="20">
        <v>2315</v>
      </c>
      <c r="D19" s="20">
        <v>3744</v>
      </c>
      <c r="E19" s="20">
        <v>8606</v>
      </c>
      <c r="F19" s="20">
        <v>9055</v>
      </c>
      <c r="G19" s="20">
        <v>5483</v>
      </c>
      <c r="H19" s="20">
        <v>13359</v>
      </c>
      <c r="I19" s="21">
        <f t="shared" si="0"/>
        <v>29203</v>
      </c>
      <c r="J19" s="22"/>
      <c r="K19" s="23"/>
    </row>
    <row r="20" spans="1:11" ht="25.5">
      <c r="A20" s="18">
        <v>16</v>
      </c>
      <c r="B20" s="19" t="s">
        <v>24</v>
      </c>
      <c r="C20" s="20">
        <v>23</v>
      </c>
      <c r="D20" s="20">
        <v>310</v>
      </c>
      <c r="E20" s="20">
        <v>499</v>
      </c>
      <c r="F20" s="20">
        <v>937</v>
      </c>
      <c r="G20" s="20">
        <v>526</v>
      </c>
      <c r="H20" s="20">
        <v>1197</v>
      </c>
      <c r="I20" s="21">
        <f t="shared" si="0"/>
        <v>2295</v>
      </c>
      <c r="J20" s="22"/>
      <c r="K20" s="23"/>
    </row>
    <row r="21" spans="1:11" ht="12.75">
      <c r="A21" s="18">
        <v>17</v>
      </c>
      <c r="B21" s="19" t="s">
        <v>25</v>
      </c>
      <c r="C21" s="20">
        <v>731</v>
      </c>
      <c r="D21" s="20">
        <v>3558</v>
      </c>
      <c r="E21" s="20">
        <v>2159</v>
      </c>
      <c r="F21" s="20">
        <v>6142</v>
      </c>
      <c r="G21" s="20">
        <v>3571</v>
      </c>
      <c r="H21" s="20">
        <v>7268</v>
      </c>
      <c r="I21" s="21">
        <f t="shared" si="0"/>
        <v>16161</v>
      </c>
      <c r="J21" s="22"/>
      <c r="K21" s="23"/>
    </row>
    <row r="22" spans="1:11" ht="12.75">
      <c r="A22" s="25" t="s">
        <v>9</v>
      </c>
      <c r="B22" s="26"/>
      <c r="C22" s="27">
        <f aca="true" t="shared" si="1" ref="C22:H22">SUM(C7:C21)</f>
        <v>125188</v>
      </c>
      <c r="D22" s="27">
        <f t="shared" si="1"/>
        <v>281855</v>
      </c>
      <c r="E22" s="27">
        <f t="shared" si="1"/>
        <v>428157</v>
      </c>
      <c r="F22" s="27">
        <f t="shared" si="1"/>
        <v>791164</v>
      </c>
      <c r="G22" s="27">
        <f t="shared" si="1"/>
        <v>273287</v>
      </c>
      <c r="H22" s="27">
        <f t="shared" si="1"/>
        <v>838124</v>
      </c>
      <c r="I22" s="30">
        <f t="shared" si="0"/>
        <v>1899651</v>
      </c>
      <c r="J22" s="22"/>
      <c r="K22" s="23"/>
    </row>
    <row r="23" ht="12.75">
      <c r="K23" s="23"/>
    </row>
    <row r="24" spans="9:11" ht="12.75">
      <c r="I24" s="22"/>
      <c r="K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1" ht="12.75">
      <c r="C28" s="23"/>
      <c r="D28" s="23"/>
      <c r="E28" s="23"/>
      <c r="F28" s="23"/>
      <c r="G28" s="23"/>
      <c r="H28" s="23"/>
      <c r="I28" s="23"/>
      <c r="K28" s="23"/>
    </row>
    <row r="29" ht="12.75">
      <c r="K29" s="23"/>
    </row>
    <row r="30" spans="9:11" ht="12.75">
      <c r="I30" s="22"/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69921875" style="15" bestFit="1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39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40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1" ht="63.75">
      <c r="A7" s="18">
        <v>1</v>
      </c>
      <c r="B7" s="19" t="s">
        <v>10</v>
      </c>
      <c r="C7" s="20">
        <f>70290+0+104</f>
        <v>70394</v>
      </c>
      <c r="D7" s="20">
        <f>157133+0+356</f>
        <v>157489</v>
      </c>
      <c r="E7" s="20">
        <f>240532+2+415</f>
        <v>240949</v>
      </c>
      <c r="F7" s="20">
        <f>415749+3+960</f>
        <v>416712</v>
      </c>
      <c r="G7" s="20">
        <f>2497+1+13</f>
        <v>2511</v>
      </c>
      <c r="H7" s="20">
        <f>369696+4+659</f>
        <v>370359</v>
      </c>
      <c r="I7" s="21">
        <f aca="true" t="shared" si="0" ref="I7:I22">C7+D7+E7+F7+G7</f>
        <v>888055</v>
      </c>
      <c r="J7" s="22"/>
      <c r="K7" s="23"/>
    </row>
    <row r="8" spans="1:11" ht="102">
      <c r="A8" s="18">
        <v>2</v>
      </c>
      <c r="B8" s="24" t="s">
        <v>11</v>
      </c>
      <c r="C8" s="20">
        <v>269</v>
      </c>
      <c r="D8" s="20">
        <v>439</v>
      </c>
      <c r="E8" s="20">
        <v>461</v>
      </c>
      <c r="F8" s="20">
        <v>992</v>
      </c>
      <c r="G8" s="20">
        <v>39</v>
      </c>
      <c r="H8" s="20">
        <v>892</v>
      </c>
      <c r="I8" s="21">
        <f t="shared" si="0"/>
        <v>2200</v>
      </c>
      <c r="J8" s="22"/>
      <c r="K8" s="23"/>
    </row>
    <row r="9" spans="1:11" ht="12.75">
      <c r="A9" s="18">
        <v>3</v>
      </c>
      <c r="B9" s="24" t="s">
        <v>12</v>
      </c>
      <c r="C9" s="20">
        <v>1156</v>
      </c>
      <c r="D9" s="20">
        <v>3520</v>
      </c>
      <c r="E9" s="20">
        <v>4548</v>
      </c>
      <c r="F9" s="20">
        <v>10149</v>
      </c>
      <c r="G9" s="20">
        <v>2289</v>
      </c>
      <c r="H9" s="20">
        <v>8566</v>
      </c>
      <c r="I9" s="21">
        <f t="shared" si="0"/>
        <v>21662</v>
      </c>
      <c r="J9" s="22"/>
      <c r="K9" s="23"/>
    </row>
    <row r="10" spans="1:11" ht="12.75">
      <c r="A10" s="18">
        <v>4</v>
      </c>
      <c r="B10" s="19" t="s">
        <v>13</v>
      </c>
      <c r="C10" s="20">
        <v>650</v>
      </c>
      <c r="D10" s="20">
        <v>2645</v>
      </c>
      <c r="E10" s="20">
        <v>3659</v>
      </c>
      <c r="F10" s="20">
        <v>16075</v>
      </c>
      <c r="G10" s="20">
        <v>7046</v>
      </c>
      <c r="H10" s="20">
        <v>13742</v>
      </c>
      <c r="I10" s="21">
        <f t="shared" si="0"/>
        <v>30075</v>
      </c>
      <c r="J10" s="22"/>
      <c r="K10" s="23"/>
    </row>
    <row r="11" spans="1:11" ht="38.25">
      <c r="A11" s="18">
        <v>5</v>
      </c>
      <c r="B11" s="19" t="s">
        <v>26</v>
      </c>
      <c r="C11" s="20">
        <v>180</v>
      </c>
      <c r="D11" s="20">
        <v>479</v>
      </c>
      <c r="E11" s="20">
        <v>425</v>
      </c>
      <c r="F11" s="20">
        <v>850</v>
      </c>
      <c r="G11" s="20">
        <v>4</v>
      </c>
      <c r="H11" s="20">
        <v>681</v>
      </c>
      <c r="I11" s="21">
        <f t="shared" si="0"/>
        <v>1938</v>
      </c>
      <c r="J11" s="22"/>
      <c r="K11" s="23"/>
    </row>
    <row r="12" spans="1:11" ht="76.5">
      <c r="A12" s="18">
        <v>6</v>
      </c>
      <c r="B12" s="24" t="s">
        <v>14</v>
      </c>
      <c r="C12" s="20">
        <v>48165</v>
      </c>
      <c r="D12" s="20">
        <v>102613</v>
      </c>
      <c r="E12" s="20">
        <v>152495</v>
      </c>
      <c r="F12" s="20">
        <v>226483</v>
      </c>
      <c r="G12" s="20">
        <v>2572</v>
      </c>
      <c r="H12" s="20">
        <v>213215</v>
      </c>
      <c r="I12" s="21">
        <f t="shared" si="0"/>
        <v>532328</v>
      </c>
      <c r="J12" s="22"/>
      <c r="K12" s="23"/>
    </row>
    <row r="13" spans="1:11" ht="38.25">
      <c r="A13" s="18">
        <v>7</v>
      </c>
      <c r="B13" s="24" t="s">
        <v>15</v>
      </c>
      <c r="C13" s="20">
        <v>59</v>
      </c>
      <c r="D13" s="20">
        <v>294</v>
      </c>
      <c r="E13" s="20">
        <v>236</v>
      </c>
      <c r="F13" s="20">
        <v>781</v>
      </c>
      <c r="G13" s="20">
        <v>514</v>
      </c>
      <c r="H13" s="20">
        <v>893</v>
      </c>
      <c r="I13" s="21">
        <f t="shared" si="0"/>
        <v>1884</v>
      </c>
      <c r="J13" s="22"/>
      <c r="K13" s="23"/>
    </row>
    <row r="14" spans="1:11" ht="76.5">
      <c r="A14" s="18" t="s">
        <v>16</v>
      </c>
      <c r="B14" s="19" t="s">
        <v>17</v>
      </c>
      <c r="C14" s="20">
        <v>242</v>
      </c>
      <c r="D14" s="20">
        <v>4284</v>
      </c>
      <c r="E14" s="20">
        <v>11670</v>
      </c>
      <c r="F14" s="20">
        <v>100016</v>
      </c>
      <c r="G14" s="20">
        <v>246421</v>
      </c>
      <c r="H14" s="21">
        <v>203123</v>
      </c>
      <c r="I14" s="21">
        <f t="shared" si="0"/>
        <v>362633</v>
      </c>
      <c r="J14" s="22"/>
      <c r="K14" s="23"/>
    </row>
    <row r="15" spans="1:11" ht="102">
      <c r="A15" s="18">
        <v>10</v>
      </c>
      <c r="B15" s="24" t="s">
        <v>18</v>
      </c>
      <c r="C15" s="20">
        <v>359</v>
      </c>
      <c r="D15" s="20">
        <v>1116</v>
      </c>
      <c r="E15" s="20">
        <v>823</v>
      </c>
      <c r="F15" s="20">
        <v>2712</v>
      </c>
      <c r="G15" s="20">
        <v>1819</v>
      </c>
      <c r="H15" s="21">
        <v>3220</v>
      </c>
      <c r="I15" s="21">
        <f t="shared" si="0"/>
        <v>6829</v>
      </c>
      <c r="J15" s="22"/>
      <c r="K15" s="23"/>
    </row>
    <row r="16" spans="1:11" ht="114.75">
      <c r="A16" s="18" t="s">
        <v>19</v>
      </c>
      <c r="B16" s="24" t="s">
        <v>20</v>
      </c>
      <c r="C16" s="20">
        <v>1</v>
      </c>
      <c r="D16" s="20">
        <v>22</v>
      </c>
      <c r="E16" s="20">
        <v>45</v>
      </c>
      <c r="F16" s="20">
        <v>21</v>
      </c>
      <c r="G16" s="20">
        <v>12</v>
      </c>
      <c r="H16" s="20">
        <v>46</v>
      </c>
      <c r="I16" s="21">
        <f t="shared" si="0"/>
        <v>101</v>
      </c>
      <c r="J16" s="22"/>
      <c r="K16" s="23"/>
    </row>
    <row r="17" spans="1:11" ht="25.5">
      <c r="A17" s="18">
        <v>13</v>
      </c>
      <c r="B17" s="19" t="s">
        <v>21</v>
      </c>
      <c r="C17" s="20">
        <v>3</v>
      </c>
      <c r="D17" s="20">
        <v>5</v>
      </c>
      <c r="E17" s="20">
        <v>11</v>
      </c>
      <c r="F17" s="20">
        <v>11</v>
      </c>
      <c r="G17" s="20">
        <v>81</v>
      </c>
      <c r="H17" s="20">
        <v>47</v>
      </c>
      <c r="I17" s="21">
        <f t="shared" si="0"/>
        <v>111</v>
      </c>
      <c r="J17" s="22"/>
      <c r="K17" s="23"/>
    </row>
    <row r="18" spans="1:11" ht="51">
      <c r="A18" s="18">
        <v>14</v>
      </c>
      <c r="B18" s="19" t="s">
        <v>22</v>
      </c>
      <c r="C18" s="20">
        <v>23</v>
      </c>
      <c r="D18" s="20">
        <v>147</v>
      </c>
      <c r="E18" s="20">
        <v>110</v>
      </c>
      <c r="F18" s="20">
        <v>513</v>
      </c>
      <c r="G18" s="20">
        <v>1706</v>
      </c>
      <c r="H18" s="20">
        <v>1449</v>
      </c>
      <c r="I18" s="21">
        <f t="shared" si="0"/>
        <v>2499</v>
      </c>
      <c r="J18" s="22"/>
      <c r="K18" s="23"/>
    </row>
    <row r="19" spans="1:11" ht="12.75">
      <c r="A19" s="18">
        <v>15</v>
      </c>
      <c r="B19" s="19" t="s">
        <v>23</v>
      </c>
      <c r="C19" s="20">
        <v>2379</v>
      </c>
      <c r="D19" s="20">
        <v>3830</v>
      </c>
      <c r="E19" s="20">
        <v>8788</v>
      </c>
      <c r="F19" s="20">
        <v>9325</v>
      </c>
      <c r="G19" s="20">
        <v>5597</v>
      </c>
      <c r="H19" s="20">
        <v>13650</v>
      </c>
      <c r="I19" s="21">
        <f t="shared" si="0"/>
        <v>29919</v>
      </c>
      <c r="J19" s="22"/>
      <c r="K19" s="23"/>
    </row>
    <row r="20" spans="1:11" ht="25.5">
      <c r="A20" s="18">
        <v>16</v>
      </c>
      <c r="B20" s="19" t="s">
        <v>24</v>
      </c>
      <c r="C20" s="20">
        <v>23</v>
      </c>
      <c r="D20" s="20">
        <v>309</v>
      </c>
      <c r="E20" s="20">
        <v>493</v>
      </c>
      <c r="F20" s="20">
        <v>940</v>
      </c>
      <c r="G20" s="20">
        <v>522</v>
      </c>
      <c r="H20" s="20">
        <v>1192</v>
      </c>
      <c r="I20" s="21">
        <f t="shared" si="0"/>
        <v>2287</v>
      </c>
      <c r="J20" s="22"/>
      <c r="K20" s="23"/>
    </row>
    <row r="21" spans="1:11" ht="12.75">
      <c r="A21" s="18">
        <v>17</v>
      </c>
      <c r="B21" s="19" t="s">
        <v>25</v>
      </c>
      <c r="C21" s="20">
        <v>713</v>
      </c>
      <c r="D21" s="20">
        <v>3480</v>
      </c>
      <c r="E21" s="20">
        <v>2138</v>
      </c>
      <c r="F21" s="20">
        <v>6096</v>
      </c>
      <c r="G21" s="20">
        <v>3600</v>
      </c>
      <c r="H21" s="20">
        <v>7218</v>
      </c>
      <c r="I21" s="21">
        <f t="shared" si="0"/>
        <v>16027</v>
      </c>
      <c r="J21" s="22"/>
      <c r="K21" s="23"/>
    </row>
    <row r="22" spans="1:11" ht="12.75">
      <c r="A22" s="25" t="s">
        <v>9</v>
      </c>
      <c r="B22" s="26"/>
      <c r="C22" s="27">
        <f aca="true" t="shared" si="1" ref="C22:H22">SUM(C7:C21)</f>
        <v>124616</v>
      </c>
      <c r="D22" s="27">
        <f t="shared" si="1"/>
        <v>280672</v>
      </c>
      <c r="E22" s="27">
        <f t="shared" si="1"/>
        <v>426851</v>
      </c>
      <c r="F22" s="27">
        <f t="shared" si="1"/>
        <v>791676</v>
      </c>
      <c r="G22" s="27">
        <f t="shared" si="1"/>
        <v>274733</v>
      </c>
      <c r="H22" s="27">
        <f t="shared" si="1"/>
        <v>838293</v>
      </c>
      <c r="I22" s="30">
        <f t="shared" si="0"/>
        <v>1898548</v>
      </c>
      <c r="J22" s="22"/>
      <c r="K22" s="23"/>
    </row>
    <row r="23" ht="12.75">
      <c r="K23" s="23"/>
    </row>
    <row r="24" spans="9:11" ht="12.75">
      <c r="I24" s="22"/>
      <c r="K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1" ht="12.75">
      <c r="C28" s="23"/>
      <c r="D28" s="23"/>
      <c r="E28" s="23"/>
      <c r="F28" s="23"/>
      <c r="G28" s="23"/>
      <c r="H28" s="23"/>
      <c r="I28" s="23"/>
      <c r="K28" s="23"/>
    </row>
    <row r="29" ht="12.75">
      <c r="K29" s="23"/>
    </row>
    <row r="30" spans="9:11" ht="12.75">
      <c r="I30" s="22"/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69921875" style="15" bestFit="1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41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42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1" ht="63.75">
      <c r="A7" s="18">
        <v>1</v>
      </c>
      <c r="B7" s="19" t="s">
        <v>10</v>
      </c>
      <c r="C7" s="20">
        <f>70066+0+101</f>
        <v>70167</v>
      </c>
      <c r="D7" s="20">
        <f>156613+0+359</f>
        <v>156972</v>
      </c>
      <c r="E7" s="20">
        <f>240424+2+414</f>
        <v>240840</v>
      </c>
      <c r="F7" s="20">
        <f>416366+3+973</f>
        <v>417342</v>
      </c>
      <c r="G7" s="20">
        <f>2297+0+13</f>
        <v>2310</v>
      </c>
      <c r="H7" s="20">
        <f>369530+3+663</f>
        <v>370196</v>
      </c>
      <c r="I7" s="21">
        <f aca="true" t="shared" si="0" ref="I7:I22">C7+D7+E7+F7+G7</f>
        <v>887631</v>
      </c>
      <c r="J7" s="22"/>
      <c r="K7" s="23"/>
    </row>
    <row r="8" spans="1:11" ht="102">
      <c r="A8" s="18">
        <v>2</v>
      </c>
      <c r="B8" s="24" t="s">
        <v>11</v>
      </c>
      <c r="C8" s="20">
        <v>266</v>
      </c>
      <c r="D8" s="20">
        <v>424</v>
      </c>
      <c r="E8" s="20">
        <v>456</v>
      </c>
      <c r="F8" s="20">
        <v>978</v>
      </c>
      <c r="G8" s="20">
        <v>40</v>
      </c>
      <c r="H8" s="20">
        <v>883</v>
      </c>
      <c r="I8" s="21">
        <f t="shared" si="0"/>
        <v>2164</v>
      </c>
      <c r="J8" s="22"/>
      <c r="K8" s="23"/>
    </row>
    <row r="9" spans="1:11" ht="12.75">
      <c r="A9" s="18">
        <v>3</v>
      </c>
      <c r="B9" s="24" t="s">
        <v>12</v>
      </c>
      <c r="C9" s="20">
        <v>1149</v>
      </c>
      <c r="D9" s="20">
        <v>3527</v>
      </c>
      <c r="E9" s="20">
        <v>4529</v>
      </c>
      <c r="F9" s="20">
        <v>10175</v>
      </c>
      <c r="G9" s="20">
        <v>2285</v>
      </c>
      <c r="H9" s="20">
        <v>8583</v>
      </c>
      <c r="I9" s="21">
        <f t="shared" si="0"/>
        <v>21665</v>
      </c>
      <c r="J9" s="22"/>
      <c r="K9" s="23"/>
    </row>
    <row r="10" spans="1:11" ht="12.75">
      <c r="A10" s="18">
        <v>4</v>
      </c>
      <c r="B10" s="19" t="s">
        <v>13</v>
      </c>
      <c r="C10" s="20">
        <v>675</v>
      </c>
      <c r="D10" s="20">
        <v>2688</v>
      </c>
      <c r="E10" s="20">
        <v>3662</v>
      </c>
      <c r="F10" s="20">
        <v>16115</v>
      </c>
      <c r="G10" s="20">
        <v>6973</v>
      </c>
      <c r="H10" s="20">
        <v>13735</v>
      </c>
      <c r="I10" s="21">
        <f t="shared" si="0"/>
        <v>30113</v>
      </c>
      <c r="J10" s="22"/>
      <c r="K10" s="23"/>
    </row>
    <row r="11" spans="1:11" ht="38.25">
      <c r="A11" s="18">
        <v>5</v>
      </c>
      <c r="B11" s="19" t="s">
        <v>26</v>
      </c>
      <c r="C11" s="20">
        <v>178</v>
      </c>
      <c r="D11" s="20">
        <v>480</v>
      </c>
      <c r="E11" s="20">
        <v>425</v>
      </c>
      <c r="F11" s="20">
        <v>850</v>
      </c>
      <c r="G11" s="20">
        <v>4</v>
      </c>
      <c r="H11" s="20">
        <v>682</v>
      </c>
      <c r="I11" s="21">
        <f t="shared" si="0"/>
        <v>1937</v>
      </c>
      <c r="J11" s="22"/>
      <c r="K11" s="23"/>
    </row>
    <row r="12" spans="1:11" ht="76.5">
      <c r="A12" s="18">
        <v>6</v>
      </c>
      <c r="B12" s="24" t="s">
        <v>14</v>
      </c>
      <c r="C12" s="20">
        <v>47493</v>
      </c>
      <c r="D12" s="20">
        <v>101549</v>
      </c>
      <c r="E12" s="20">
        <v>151017</v>
      </c>
      <c r="F12" s="20">
        <v>224639</v>
      </c>
      <c r="G12" s="20">
        <v>2603</v>
      </c>
      <c r="H12" s="20">
        <v>211255</v>
      </c>
      <c r="I12" s="21">
        <f t="shared" si="0"/>
        <v>527301</v>
      </c>
      <c r="J12" s="22"/>
      <c r="K12" s="23"/>
    </row>
    <row r="13" spans="1:11" ht="38.25">
      <c r="A13" s="18">
        <v>7</v>
      </c>
      <c r="B13" s="24" t="s">
        <v>15</v>
      </c>
      <c r="C13" s="20">
        <v>60</v>
      </c>
      <c r="D13" s="20">
        <v>288</v>
      </c>
      <c r="E13" s="20">
        <v>232</v>
      </c>
      <c r="F13" s="20">
        <v>787</v>
      </c>
      <c r="G13" s="20">
        <v>514</v>
      </c>
      <c r="H13" s="20">
        <v>890</v>
      </c>
      <c r="I13" s="21">
        <f t="shared" si="0"/>
        <v>1881</v>
      </c>
      <c r="J13" s="22"/>
      <c r="K13" s="23"/>
    </row>
    <row r="14" spans="1:11" ht="76.5">
      <c r="A14" s="18" t="s">
        <v>16</v>
      </c>
      <c r="B14" s="19" t="s">
        <v>17</v>
      </c>
      <c r="C14" s="20">
        <v>243</v>
      </c>
      <c r="D14" s="20">
        <v>4235</v>
      </c>
      <c r="E14" s="20">
        <v>11579</v>
      </c>
      <c r="F14" s="20">
        <v>99647</v>
      </c>
      <c r="G14" s="20">
        <v>244991</v>
      </c>
      <c r="H14" s="21">
        <v>202050</v>
      </c>
      <c r="I14" s="21">
        <f t="shared" si="0"/>
        <v>360695</v>
      </c>
      <c r="J14" s="22"/>
      <c r="K14" s="23"/>
    </row>
    <row r="15" spans="1:11" ht="102">
      <c r="A15" s="18">
        <v>10</v>
      </c>
      <c r="B15" s="24" t="s">
        <v>18</v>
      </c>
      <c r="C15" s="20">
        <v>370</v>
      </c>
      <c r="D15" s="20">
        <v>1171</v>
      </c>
      <c r="E15" s="20">
        <v>884</v>
      </c>
      <c r="F15" s="20">
        <v>2920</v>
      </c>
      <c r="G15" s="20">
        <v>2005</v>
      </c>
      <c r="H15" s="21">
        <v>3476</v>
      </c>
      <c r="I15" s="21">
        <f t="shared" si="0"/>
        <v>7350</v>
      </c>
      <c r="J15" s="22"/>
      <c r="K15" s="23"/>
    </row>
    <row r="16" spans="1:11" ht="114.75">
      <c r="A16" s="18" t="s">
        <v>19</v>
      </c>
      <c r="B16" s="24" t="s">
        <v>20</v>
      </c>
      <c r="C16" s="20">
        <v>1</v>
      </c>
      <c r="D16" s="20">
        <v>22</v>
      </c>
      <c r="E16" s="20">
        <v>27</v>
      </c>
      <c r="F16" s="20">
        <v>21</v>
      </c>
      <c r="G16" s="20">
        <v>10</v>
      </c>
      <c r="H16" s="20">
        <v>40</v>
      </c>
      <c r="I16" s="21">
        <f t="shared" si="0"/>
        <v>81</v>
      </c>
      <c r="J16" s="22"/>
      <c r="K16" s="23"/>
    </row>
    <row r="17" spans="1:11" ht="25.5">
      <c r="A17" s="18">
        <v>13</v>
      </c>
      <c r="B17" s="19" t="s">
        <v>21</v>
      </c>
      <c r="C17" s="20">
        <v>3</v>
      </c>
      <c r="D17" s="20">
        <v>5</v>
      </c>
      <c r="E17" s="20">
        <v>12</v>
      </c>
      <c r="F17" s="20">
        <v>11</v>
      </c>
      <c r="G17" s="20">
        <v>81</v>
      </c>
      <c r="H17" s="20">
        <v>47</v>
      </c>
      <c r="I17" s="21">
        <f t="shared" si="0"/>
        <v>112</v>
      </c>
      <c r="J17" s="22"/>
      <c r="K17" s="23"/>
    </row>
    <row r="18" spans="1:11" ht="51">
      <c r="A18" s="18">
        <v>14</v>
      </c>
      <c r="B18" s="19" t="s">
        <v>22</v>
      </c>
      <c r="C18" s="20">
        <v>23</v>
      </c>
      <c r="D18" s="20">
        <v>144</v>
      </c>
      <c r="E18" s="20">
        <v>111</v>
      </c>
      <c r="F18" s="20">
        <v>514</v>
      </c>
      <c r="G18" s="20">
        <v>1668</v>
      </c>
      <c r="H18" s="20">
        <v>1432</v>
      </c>
      <c r="I18" s="21">
        <f t="shared" si="0"/>
        <v>2460</v>
      </c>
      <c r="J18" s="22"/>
      <c r="K18" s="23"/>
    </row>
    <row r="19" spans="1:11" ht="12.75">
      <c r="A19" s="18">
        <v>15</v>
      </c>
      <c r="B19" s="19" t="s">
        <v>23</v>
      </c>
      <c r="C19" s="20">
        <v>2498</v>
      </c>
      <c r="D19" s="20">
        <v>3949</v>
      </c>
      <c r="E19" s="20">
        <v>9066</v>
      </c>
      <c r="F19" s="20">
        <v>9584</v>
      </c>
      <c r="G19" s="20">
        <v>5577</v>
      </c>
      <c r="H19" s="20">
        <v>13908</v>
      </c>
      <c r="I19" s="21">
        <f t="shared" si="0"/>
        <v>30674</v>
      </c>
      <c r="J19" s="22"/>
      <c r="K19" s="23"/>
    </row>
    <row r="20" spans="1:11" ht="25.5">
      <c r="A20" s="18">
        <v>16</v>
      </c>
      <c r="B20" s="19" t="s">
        <v>24</v>
      </c>
      <c r="C20" s="20">
        <v>22</v>
      </c>
      <c r="D20" s="20">
        <v>307</v>
      </c>
      <c r="E20" s="20">
        <v>491</v>
      </c>
      <c r="F20" s="20">
        <v>940</v>
      </c>
      <c r="G20" s="20">
        <v>515</v>
      </c>
      <c r="H20" s="20">
        <v>1187</v>
      </c>
      <c r="I20" s="21">
        <f t="shared" si="0"/>
        <v>2275</v>
      </c>
      <c r="J20" s="22"/>
      <c r="K20" s="23"/>
    </row>
    <row r="21" spans="1:11" ht="12.75">
      <c r="A21" s="18">
        <v>17</v>
      </c>
      <c r="B21" s="19" t="s">
        <v>25</v>
      </c>
      <c r="C21" s="20">
        <v>709</v>
      </c>
      <c r="D21" s="20">
        <v>3442</v>
      </c>
      <c r="E21" s="20">
        <v>2144</v>
      </c>
      <c r="F21" s="20">
        <v>6080</v>
      </c>
      <c r="G21" s="20">
        <v>3602</v>
      </c>
      <c r="H21" s="20">
        <v>7191</v>
      </c>
      <c r="I21" s="21">
        <f t="shared" si="0"/>
        <v>15977</v>
      </c>
      <c r="J21" s="22"/>
      <c r="K21" s="23"/>
    </row>
    <row r="22" spans="1:11" ht="12.75">
      <c r="A22" s="25" t="s">
        <v>9</v>
      </c>
      <c r="B22" s="26"/>
      <c r="C22" s="27">
        <f aca="true" t="shared" si="1" ref="C22:H22">SUM(C7:C21)</f>
        <v>123857</v>
      </c>
      <c r="D22" s="27">
        <f t="shared" si="1"/>
        <v>279203</v>
      </c>
      <c r="E22" s="27">
        <f t="shared" si="1"/>
        <v>425475</v>
      </c>
      <c r="F22" s="27">
        <f t="shared" si="1"/>
        <v>790603</v>
      </c>
      <c r="G22" s="27">
        <f t="shared" si="1"/>
        <v>273178</v>
      </c>
      <c r="H22" s="27">
        <f t="shared" si="1"/>
        <v>835555</v>
      </c>
      <c r="I22" s="30">
        <f t="shared" si="0"/>
        <v>1892316</v>
      </c>
      <c r="J22" s="22"/>
      <c r="K22" s="23"/>
    </row>
    <row r="23" ht="12.75">
      <c r="K23" s="23"/>
    </row>
    <row r="24" spans="9:11" ht="12.75">
      <c r="I24" s="22"/>
      <c r="K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1" ht="12.75">
      <c r="C28" s="23"/>
      <c r="D28" s="23"/>
      <c r="E28" s="23"/>
      <c r="F28" s="23"/>
      <c r="G28" s="23"/>
      <c r="H28" s="23"/>
      <c r="I28" s="23"/>
      <c r="K28" s="23"/>
    </row>
    <row r="29" ht="12.75">
      <c r="K29" s="23"/>
    </row>
    <row r="30" spans="9:11" ht="12.75">
      <c r="I30" s="22"/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0.09765625" style="15" customWidth="1"/>
    <col min="2" max="2" width="29.19921875" style="15" customWidth="1"/>
    <col min="3" max="7" width="8.09765625" style="15" bestFit="1" customWidth="1"/>
    <col min="8" max="8" width="8.796875" style="15" bestFit="1" customWidth="1"/>
    <col min="9" max="9" width="6.69921875" style="15" bestFit="1" customWidth="1"/>
    <col min="10" max="10" width="11.09765625" style="15" bestFit="1" customWidth="1"/>
    <col min="11" max="16384" width="8.8984375" style="15" customWidth="1"/>
  </cols>
  <sheetData>
    <row r="3" spans="1:9" ht="12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43</v>
      </c>
      <c r="B4" s="32"/>
      <c r="C4" s="32"/>
      <c r="D4" s="32"/>
      <c r="E4" s="32"/>
      <c r="F4" s="32"/>
      <c r="G4" s="32"/>
      <c r="H4" s="32"/>
      <c r="I4" s="32"/>
    </row>
    <row r="5" ht="12.75">
      <c r="I5" s="16" t="s">
        <v>44</v>
      </c>
    </row>
    <row r="6" spans="1:9" s="17" customFormat="1" ht="38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9" t="s">
        <v>9</v>
      </c>
    </row>
    <row r="7" spans="1:11" ht="63.75">
      <c r="A7" s="18">
        <v>1</v>
      </c>
      <c r="B7" s="19" t="s">
        <v>10</v>
      </c>
      <c r="C7" s="20">
        <f>69811+1+100</f>
        <v>69912</v>
      </c>
      <c r="D7" s="20">
        <f>155949+0+357</f>
        <v>156306</v>
      </c>
      <c r="E7" s="20">
        <f>239193+3+418</f>
        <v>239614</v>
      </c>
      <c r="F7" s="20">
        <f>417296+3+990</f>
        <v>418289</v>
      </c>
      <c r="G7" s="20">
        <f>2299+0+13</f>
        <v>2312</v>
      </c>
      <c r="H7" s="20">
        <f>368912+3+666</f>
        <v>369581</v>
      </c>
      <c r="I7" s="21">
        <f aca="true" t="shared" si="0" ref="I7:I22">C7+D7+E7+F7+G7</f>
        <v>886433</v>
      </c>
      <c r="J7" s="22"/>
      <c r="K7" s="23"/>
    </row>
    <row r="8" spans="1:11" ht="102">
      <c r="A8" s="18">
        <v>2</v>
      </c>
      <c r="B8" s="24" t="s">
        <v>11</v>
      </c>
      <c r="C8" s="20">
        <v>255</v>
      </c>
      <c r="D8" s="20">
        <v>427</v>
      </c>
      <c r="E8" s="20">
        <v>444</v>
      </c>
      <c r="F8" s="20">
        <v>963</v>
      </c>
      <c r="G8" s="20">
        <v>40</v>
      </c>
      <c r="H8" s="20">
        <v>873</v>
      </c>
      <c r="I8" s="21">
        <f t="shared" si="0"/>
        <v>2129</v>
      </c>
      <c r="J8" s="22"/>
      <c r="K8" s="23"/>
    </row>
    <row r="9" spans="1:11" ht="12.75">
      <c r="A9" s="18">
        <v>3</v>
      </c>
      <c r="B9" s="24" t="s">
        <v>12</v>
      </c>
      <c r="C9" s="20">
        <v>1162</v>
      </c>
      <c r="D9" s="20">
        <v>3505</v>
      </c>
      <c r="E9" s="20">
        <v>4529</v>
      </c>
      <c r="F9" s="20">
        <v>10205</v>
      </c>
      <c r="G9" s="20">
        <v>2285</v>
      </c>
      <c r="H9" s="20">
        <v>8587</v>
      </c>
      <c r="I9" s="21">
        <f t="shared" si="0"/>
        <v>21686</v>
      </c>
      <c r="J9" s="22"/>
      <c r="K9" s="23"/>
    </row>
    <row r="10" spans="1:11" ht="12.75">
      <c r="A10" s="18">
        <v>4</v>
      </c>
      <c r="B10" s="19" t="s">
        <v>13</v>
      </c>
      <c r="C10" s="20">
        <v>756</v>
      </c>
      <c r="D10" s="20">
        <v>2940</v>
      </c>
      <c r="E10" s="20">
        <v>3844</v>
      </c>
      <c r="F10" s="20">
        <v>16627</v>
      </c>
      <c r="G10" s="20">
        <v>6997</v>
      </c>
      <c r="H10" s="20">
        <v>14136</v>
      </c>
      <c r="I10" s="21">
        <f t="shared" si="0"/>
        <v>31164</v>
      </c>
      <c r="J10" s="22"/>
      <c r="K10" s="23"/>
    </row>
    <row r="11" spans="1:11" ht="38.25">
      <c r="A11" s="18">
        <v>5</v>
      </c>
      <c r="B11" s="19" t="s">
        <v>26</v>
      </c>
      <c r="C11" s="20">
        <v>180</v>
      </c>
      <c r="D11" s="20">
        <v>479</v>
      </c>
      <c r="E11" s="20">
        <v>422</v>
      </c>
      <c r="F11" s="20">
        <v>853</v>
      </c>
      <c r="G11" s="20">
        <v>4</v>
      </c>
      <c r="H11" s="20">
        <v>683</v>
      </c>
      <c r="I11" s="21">
        <f t="shared" si="0"/>
        <v>1938</v>
      </c>
      <c r="J11" s="22"/>
      <c r="K11" s="23"/>
    </row>
    <row r="12" spans="1:11" ht="76.5">
      <c r="A12" s="18">
        <v>6</v>
      </c>
      <c r="B12" s="24" t="s">
        <v>14</v>
      </c>
      <c r="C12" s="20">
        <v>46397</v>
      </c>
      <c r="D12" s="20">
        <v>99839</v>
      </c>
      <c r="E12" s="20">
        <v>149325</v>
      </c>
      <c r="F12" s="20">
        <v>221895</v>
      </c>
      <c r="G12" s="20">
        <v>2651</v>
      </c>
      <c r="H12" s="20">
        <v>208463</v>
      </c>
      <c r="I12" s="21">
        <f t="shared" si="0"/>
        <v>520107</v>
      </c>
      <c r="J12" s="22"/>
      <c r="K12" s="23"/>
    </row>
    <row r="13" spans="1:11" ht="38.25">
      <c r="A13" s="18">
        <v>7</v>
      </c>
      <c r="B13" s="24" t="s">
        <v>15</v>
      </c>
      <c r="C13" s="20">
        <v>60</v>
      </c>
      <c r="D13" s="20">
        <v>290</v>
      </c>
      <c r="E13" s="20">
        <v>240</v>
      </c>
      <c r="F13" s="20">
        <v>784</v>
      </c>
      <c r="G13" s="20">
        <v>511</v>
      </c>
      <c r="H13" s="20">
        <v>891</v>
      </c>
      <c r="I13" s="21">
        <f t="shared" si="0"/>
        <v>1885</v>
      </c>
      <c r="J13" s="22"/>
      <c r="K13" s="23"/>
    </row>
    <row r="14" spans="1:11" ht="76.5">
      <c r="A14" s="18" t="s">
        <v>16</v>
      </c>
      <c r="B14" s="19" t="s">
        <v>17</v>
      </c>
      <c r="C14" s="20">
        <v>242</v>
      </c>
      <c r="D14" s="20">
        <v>4223</v>
      </c>
      <c r="E14" s="20">
        <v>11468</v>
      </c>
      <c r="F14" s="20">
        <v>99374</v>
      </c>
      <c r="G14" s="20">
        <v>246500</v>
      </c>
      <c r="H14" s="21">
        <v>202615</v>
      </c>
      <c r="I14" s="21">
        <f t="shared" si="0"/>
        <v>361807</v>
      </c>
      <c r="J14" s="22"/>
      <c r="K14" s="23"/>
    </row>
    <row r="15" spans="1:11" ht="102">
      <c r="A15" s="18">
        <v>10</v>
      </c>
      <c r="B15" s="24" t="s">
        <v>18</v>
      </c>
      <c r="C15" s="20">
        <v>362</v>
      </c>
      <c r="D15" s="20">
        <v>1182</v>
      </c>
      <c r="E15" s="20">
        <v>882</v>
      </c>
      <c r="F15" s="20">
        <v>2961</v>
      </c>
      <c r="G15" s="20">
        <v>2024</v>
      </c>
      <c r="H15" s="21">
        <v>3511</v>
      </c>
      <c r="I15" s="21">
        <f t="shared" si="0"/>
        <v>7411</v>
      </c>
      <c r="J15" s="22"/>
      <c r="K15" s="23"/>
    </row>
    <row r="16" spans="1:11" ht="114.75">
      <c r="A16" s="18" t="s">
        <v>19</v>
      </c>
      <c r="B16" s="24" t="s">
        <v>20</v>
      </c>
      <c r="C16" s="20">
        <v>1</v>
      </c>
      <c r="D16" s="20">
        <v>22</v>
      </c>
      <c r="E16" s="20">
        <v>28</v>
      </c>
      <c r="F16" s="20">
        <v>18</v>
      </c>
      <c r="G16" s="20">
        <v>10</v>
      </c>
      <c r="H16" s="20">
        <v>39</v>
      </c>
      <c r="I16" s="21">
        <f t="shared" si="0"/>
        <v>79</v>
      </c>
      <c r="J16" s="22"/>
      <c r="K16" s="23"/>
    </row>
    <row r="17" spans="1:11" ht="25.5">
      <c r="A17" s="18">
        <v>13</v>
      </c>
      <c r="B17" s="19" t="s">
        <v>21</v>
      </c>
      <c r="C17" s="20">
        <v>3</v>
      </c>
      <c r="D17" s="20">
        <v>5</v>
      </c>
      <c r="E17" s="20">
        <v>12</v>
      </c>
      <c r="F17" s="20">
        <v>12</v>
      </c>
      <c r="G17" s="20">
        <v>81</v>
      </c>
      <c r="H17" s="20">
        <v>47</v>
      </c>
      <c r="I17" s="21">
        <f t="shared" si="0"/>
        <v>113</v>
      </c>
      <c r="J17" s="22"/>
      <c r="K17" s="23"/>
    </row>
    <row r="18" spans="1:11" ht="51">
      <c r="A18" s="18">
        <v>14</v>
      </c>
      <c r="B18" s="19" t="s">
        <v>22</v>
      </c>
      <c r="C18" s="20">
        <v>23</v>
      </c>
      <c r="D18" s="20">
        <v>143</v>
      </c>
      <c r="E18" s="20">
        <v>111</v>
      </c>
      <c r="F18" s="20">
        <v>514</v>
      </c>
      <c r="G18" s="20">
        <v>1653</v>
      </c>
      <c r="H18" s="20">
        <v>1424</v>
      </c>
      <c r="I18" s="21">
        <f t="shared" si="0"/>
        <v>2444</v>
      </c>
      <c r="J18" s="22"/>
      <c r="K18" s="23"/>
    </row>
    <row r="19" spans="1:11" ht="12.75">
      <c r="A19" s="18">
        <v>15</v>
      </c>
      <c r="B19" s="19" t="s">
        <v>23</v>
      </c>
      <c r="C19" s="20">
        <v>2443</v>
      </c>
      <c r="D19" s="20">
        <v>3914</v>
      </c>
      <c r="E19" s="20">
        <v>9088</v>
      </c>
      <c r="F19" s="20">
        <v>9578</v>
      </c>
      <c r="G19" s="20">
        <v>5508</v>
      </c>
      <c r="H19" s="20">
        <v>13761</v>
      </c>
      <c r="I19" s="21">
        <f t="shared" si="0"/>
        <v>30531</v>
      </c>
      <c r="J19" s="22"/>
      <c r="K19" s="23"/>
    </row>
    <row r="20" spans="1:11" ht="25.5">
      <c r="A20" s="18">
        <v>16</v>
      </c>
      <c r="B20" s="19" t="s">
        <v>24</v>
      </c>
      <c r="C20" s="20">
        <v>23</v>
      </c>
      <c r="D20" s="20">
        <v>303</v>
      </c>
      <c r="E20" s="20">
        <v>484</v>
      </c>
      <c r="F20" s="20">
        <v>936</v>
      </c>
      <c r="G20" s="20">
        <v>512</v>
      </c>
      <c r="H20" s="20">
        <v>1174</v>
      </c>
      <c r="I20" s="21">
        <f t="shared" si="0"/>
        <v>2258</v>
      </c>
      <c r="J20" s="22"/>
      <c r="K20" s="23"/>
    </row>
    <row r="21" spans="1:11" ht="12.75">
      <c r="A21" s="18">
        <v>17</v>
      </c>
      <c r="B21" s="19" t="s">
        <v>25</v>
      </c>
      <c r="C21" s="20">
        <v>716</v>
      </c>
      <c r="D21" s="20">
        <v>3415</v>
      </c>
      <c r="E21" s="20">
        <v>2171</v>
      </c>
      <c r="F21" s="20">
        <v>6050</v>
      </c>
      <c r="G21" s="20">
        <v>3626</v>
      </c>
      <c r="H21" s="20">
        <v>7187</v>
      </c>
      <c r="I21" s="21">
        <f t="shared" si="0"/>
        <v>15978</v>
      </c>
      <c r="J21" s="22"/>
      <c r="K21" s="23"/>
    </row>
    <row r="22" spans="1:11" ht="12.75">
      <c r="A22" s="25" t="s">
        <v>9</v>
      </c>
      <c r="B22" s="26"/>
      <c r="C22" s="27">
        <f aca="true" t="shared" si="1" ref="C22:H22">SUM(C7:C21)</f>
        <v>122535</v>
      </c>
      <c r="D22" s="27">
        <f t="shared" si="1"/>
        <v>276993</v>
      </c>
      <c r="E22" s="27">
        <f t="shared" si="1"/>
        <v>422662</v>
      </c>
      <c r="F22" s="27">
        <f t="shared" si="1"/>
        <v>789059</v>
      </c>
      <c r="G22" s="27">
        <f t="shared" si="1"/>
        <v>274714</v>
      </c>
      <c r="H22" s="27">
        <f t="shared" si="1"/>
        <v>832972</v>
      </c>
      <c r="I22" s="30">
        <f t="shared" si="0"/>
        <v>1885963</v>
      </c>
      <c r="J22" s="22"/>
      <c r="K22" s="23"/>
    </row>
    <row r="23" ht="12.75">
      <c r="K23" s="23"/>
    </row>
    <row r="24" spans="9:11" ht="12.75">
      <c r="I24" s="22"/>
      <c r="K24" s="23"/>
    </row>
    <row r="25" spans="3:9" ht="12.75">
      <c r="C25" s="23"/>
      <c r="D25" s="23"/>
      <c r="E25" s="23"/>
      <c r="F25" s="23"/>
      <c r="G25" s="23"/>
      <c r="H25" s="23"/>
      <c r="I25" s="23"/>
    </row>
    <row r="26" spans="3:9" ht="12.75">
      <c r="C26" s="23"/>
      <c r="D26" s="23"/>
      <c r="E26" s="23"/>
      <c r="F26" s="23"/>
      <c r="G26" s="23"/>
      <c r="H26" s="23"/>
      <c r="I26" s="23"/>
    </row>
    <row r="27" spans="3:9" ht="12.75">
      <c r="C27" s="23"/>
      <c r="D27" s="23"/>
      <c r="E27" s="23"/>
      <c r="F27" s="23"/>
      <c r="G27" s="23"/>
      <c r="H27" s="23"/>
      <c r="I27" s="23"/>
    </row>
    <row r="28" spans="3:11" ht="12.75">
      <c r="C28" s="23"/>
      <c r="D28" s="23"/>
      <c r="E28" s="23"/>
      <c r="F28" s="23"/>
      <c r="G28" s="23"/>
      <c r="H28" s="23"/>
      <c r="I28" s="23"/>
      <c r="K28" s="23"/>
    </row>
    <row r="29" ht="12.75">
      <c r="K29" s="23"/>
    </row>
    <row r="30" spans="9:11" ht="12.75">
      <c r="I30" s="22"/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</sheetData>
  <sheetProtection/>
  <mergeCells count="2"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Vase Stratov</dc:creator>
  <cp:keywords/>
  <dc:description/>
  <cp:lastModifiedBy>slavicako</cp:lastModifiedBy>
  <cp:lastPrinted>2011-02-03T14:23:11Z</cp:lastPrinted>
  <dcterms:created xsi:type="dcterms:W3CDTF">2010-01-22T13:18:43Z</dcterms:created>
  <dcterms:modified xsi:type="dcterms:W3CDTF">2012-01-09T11:57:34Z</dcterms:modified>
  <cp:category/>
  <cp:version/>
  <cp:contentType/>
  <cp:contentStatus/>
</cp:coreProperties>
</file>